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oct-fs01\Profiles\edward.keelan\Desktop\"/>
    </mc:Choice>
  </mc:AlternateContent>
  <xr:revisionPtr revIDLastSave="0" documentId="13_ncr:1_{9465C42E-C5C7-4C0E-AE4D-468977A06BBD}" xr6:coauthVersionLast="47" xr6:coauthVersionMax="47" xr10:uidLastSave="{00000000-0000-0000-0000-000000000000}"/>
  <workbookProtection workbookAlgorithmName="SHA-512" workbookHashValue="axuBDJRTqbrml5VY2MiuMOzKUmhg2UXXHzqp/pZjFGLLj4sbTA0wIV3GVBiy4zLxXe2UjaFfIMaK+yl7IPC0Lg==" workbookSaltValue="k2phdRxnRAitd6p3qgkuBQ==" workbookSpinCount="100000" lockStructure="1"/>
  <bookViews>
    <workbookView xWindow="28680" yWindow="-120" windowWidth="29040" windowHeight="15840" xr2:uid="{6AFB4DF3-BE49-42AC-A757-9B63EDC4EF01}"/>
  </bookViews>
  <sheets>
    <sheet name="Headcount 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2" i="1" l="1"/>
  <c r="O21" i="1" l="1"/>
  <c r="P42" i="1"/>
  <c r="Q42" i="1"/>
  <c r="R42" i="1"/>
  <c r="S42" i="1"/>
  <c r="T42" i="1"/>
  <c r="U42" i="1"/>
  <c r="V42" i="1"/>
  <c r="O22" i="1" l="1"/>
  <c r="O38" i="1" s="1"/>
  <c r="O39" i="1" s="1"/>
  <c r="N23" i="1"/>
  <c r="N22" i="1" s="1"/>
  <c r="N21" i="1" l="1"/>
  <c r="M23" i="1" s="1"/>
  <c r="M22" i="1" s="1"/>
  <c r="O23" i="1"/>
  <c r="P21" i="1" l="1"/>
  <c r="P22" i="1" s="1"/>
  <c r="P38" i="1" s="1"/>
  <c r="P39" i="1" s="1"/>
  <c r="M21" i="1"/>
  <c r="P23" i="1" l="1"/>
  <c r="Q21" i="1" l="1"/>
  <c r="Q22" i="1" l="1"/>
  <c r="Q38" i="1" s="1"/>
  <c r="Q39" i="1" s="1"/>
  <c r="Q23" i="1" l="1"/>
  <c r="R21" i="1" l="1"/>
  <c r="R22" i="1" l="1"/>
  <c r="R38" i="1" s="1"/>
  <c r="R39" i="1" s="1"/>
  <c r="R23" i="1" l="1"/>
  <c r="S21" i="1" l="1"/>
  <c r="S22" i="1" l="1"/>
  <c r="S38" i="1" s="1"/>
  <c r="S39" i="1" s="1"/>
  <c r="S23" i="1" l="1"/>
  <c r="T21" i="1" l="1"/>
  <c r="T22" i="1" l="1"/>
  <c r="T38" i="1" s="1"/>
  <c r="T39" i="1" s="1"/>
  <c r="T23" i="1" l="1"/>
  <c r="U21" i="1" l="1"/>
  <c r="U22" i="1" l="1"/>
  <c r="U38" i="1" s="1"/>
  <c r="U39" i="1" s="1"/>
  <c r="U23" i="1" l="1"/>
  <c r="V21" i="1" l="1"/>
  <c r="V22" i="1" s="1"/>
  <c r="V38" i="1" s="1"/>
  <c r="V39" i="1" s="1"/>
  <c r="V23" i="1" l="1"/>
  <c r="O17" i="1"/>
  <c r="L23" i="1" l="1"/>
  <c r="L22" i="1" l="1"/>
  <c r="L21" i="1" l="1"/>
  <c r="K23" i="1" s="1"/>
  <c r="K22" i="1" l="1"/>
  <c r="K21" i="1" l="1"/>
  <c r="J23" i="1" s="1"/>
  <c r="J22" i="1" l="1"/>
  <c r="J21" i="1" l="1"/>
  <c r="I23" i="1" s="1"/>
  <c r="I22" i="1" s="1"/>
  <c r="I21" i="1" l="1"/>
  <c r="H23" i="1" s="1"/>
  <c r="H22" i="1" s="1"/>
  <c r="H21" i="1" l="1"/>
  <c r="G23" i="1" s="1"/>
  <c r="G22" i="1" s="1"/>
  <c r="G21" i="1" l="1"/>
  <c r="F23" i="1" s="1"/>
  <c r="F22" i="1" s="1"/>
  <c r="V32" i="1" l="1"/>
  <c r="R32" i="1"/>
  <c r="F21" i="1"/>
  <c r="E23" i="1" s="1"/>
  <c r="E22" i="1" s="1"/>
  <c r="U32" i="1" l="1"/>
  <c r="Q32" i="1"/>
  <c r="R33" i="1"/>
  <c r="R34" i="1"/>
  <c r="V33" i="1"/>
  <c r="V34" i="1"/>
  <c r="E21" i="1"/>
  <c r="D23" i="1" s="1"/>
  <c r="D22" i="1" s="1"/>
  <c r="T32" i="1" l="1"/>
  <c r="P32" i="1"/>
  <c r="V35" i="1"/>
  <c r="R35" i="1"/>
  <c r="Q33" i="1"/>
  <c r="Q34" i="1"/>
  <c r="U33" i="1"/>
  <c r="U34" i="1"/>
  <c r="D21" i="1"/>
  <c r="C23" i="1" s="1"/>
  <c r="C22" i="1" s="1"/>
  <c r="O32" i="1" s="1"/>
  <c r="O34" i="1" l="1"/>
  <c r="O33" i="1"/>
  <c r="S32" i="1"/>
  <c r="Q35" i="1"/>
  <c r="U35" i="1"/>
  <c r="P33" i="1"/>
  <c r="P34" i="1"/>
  <c r="T34" i="1"/>
  <c r="T33" i="1"/>
  <c r="C21" i="1"/>
  <c r="O35" i="1" l="1"/>
  <c r="O26" i="1"/>
  <c r="Q26" i="1"/>
  <c r="P26" i="1"/>
  <c r="T35" i="1"/>
  <c r="P35" i="1"/>
  <c r="S34" i="1"/>
  <c r="S33" i="1"/>
  <c r="R26" i="1"/>
  <c r="T26" i="1"/>
  <c r="V26" i="1"/>
  <c r="S26" i="1"/>
  <c r="U26" i="1"/>
  <c r="O28" i="1" l="1"/>
  <c r="O27" i="1"/>
  <c r="S35" i="1"/>
  <c r="R27" i="1"/>
  <c r="R28" i="1"/>
  <c r="U28" i="1"/>
  <c r="U27" i="1"/>
  <c r="S28" i="1"/>
  <c r="S27" i="1"/>
  <c r="Q28" i="1"/>
  <c r="Q27" i="1"/>
  <c r="V27" i="1"/>
  <c r="V28" i="1"/>
  <c r="T28" i="1"/>
  <c r="T27" i="1"/>
  <c r="P27" i="1"/>
  <c r="P28" i="1"/>
  <c r="O29" i="1" l="1"/>
  <c r="O41" i="1" s="1"/>
  <c r="O44" i="1" s="1"/>
  <c r="U29" i="1"/>
  <c r="U41" i="1" s="1"/>
  <c r="U44" i="1" s="1"/>
  <c r="U50" i="1" s="1"/>
  <c r="P29" i="1"/>
  <c r="P41" i="1" s="1"/>
  <c r="P44" i="1" s="1"/>
  <c r="T29" i="1"/>
  <c r="T41" i="1" s="1"/>
  <c r="T44" i="1" s="1"/>
  <c r="Q29" i="1"/>
  <c r="Q41" i="1" s="1"/>
  <c r="Q44" i="1" s="1"/>
  <c r="R29" i="1"/>
  <c r="R41" i="1" s="1"/>
  <c r="R44" i="1" s="1"/>
  <c r="R52" i="1" s="1"/>
  <c r="V29" i="1"/>
  <c r="V41" i="1" s="1"/>
  <c r="V44" i="1" s="1"/>
  <c r="S29" i="1"/>
  <c r="S41" i="1" s="1"/>
  <c r="S44" i="1" s="1"/>
  <c r="U47" i="1" l="1"/>
  <c r="O49" i="1"/>
  <c r="O52" i="1"/>
  <c r="O47" i="1"/>
  <c r="Q49" i="1"/>
  <c r="Q52" i="1"/>
  <c r="P49" i="1"/>
  <c r="P47" i="1"/>
  <c r="P52" i="1"/>
  <c r="U49" i="1"/>
  <c r="U52" i="1"/>
  <c r="U48" i="1"/>
  <c r="O50" i="1"/>
  <c r="V48" i="1"/>
  <c r="V50" i="1"/>
  <c r="V47" i="1"/>
  <c r="V49" i="1"/>
  <c r="V52" i="1"/>
  <c r="S52" i="1"/>
  <c r="S47" i="1"/>
  <c r="S49" i="1"/>
  <c r="S48" i="1"/>
  <c r="S50" i="1"/>
  <c r="T48" i="1"/>
  <c r="T49" i="1"/>
  <c r="T52" i="1"/>
  <c r="T50" i="1"/>
  <c r="T47" i="1"/>
  <c r="R49" i="1"/>
  <c r="Q47" i="1"/>
  <c r="Q50" i="1"/>
  <c r="R50" i="1"/>
  <c r="R48" i="1"/>
  <c r="O48" i="1"/>
  <c r="P48" i="1"/>
  <c r="R47" i="1"/>
  <c r="Q48" i="1"/>
  <c r="P50" i="1"/>
</calcChain>
</file>

<file path=xl/sharedStrings.xml><?xml version="1.0" encoding="utf-8"?>
<sst xmlns="http://schemas.openxmlformats.org/spreadsheetml/2006/main" count="89" uniqueCount="65">
  <si>
    <t>S&amp;M</t>
  </si>
  <si>
    <t>R&amp;D</t>
  </si>
  <si>
    <t>G&amp;A</t>
  </si>
  <si>
    <t>Assumptions</t>
  </si>
  <si>
    <t>Starting ARR</t>
  </si>
  <si>
    <t>Average Salary (£)</t>
  </si>
  <si>
    <t>Period</t>
  </si>
  <si>
    <t>Balance of Employees</t>
  </si>
  <si>
    <t>Leadership</t>
  </si>
  <si>
    <t>Total</t>
  </si>
  <si>
    <t>Q1</t>
  </si>
  <si>
    <t>Q2</t>
  </si>
  <si>
    <t>Q3</t>
  </si>
  <si>
    <t>Q4</t>
  </si>
  <si>
    <t>End ARR</t>
  </si>
  <si>
    <t>Starting ARR (£m)</t>
  </si>
  <si>
    <t>ARR Growth (net new ARR)</t>
  </si>
  <si>
    <t>Total cash available for staff</t>
  </si>
  <si>
    <t>Number of staff</t>
  </si>
  <si>
    <t>In positions</t>
  </si>
  <si>
    <t>ARR per FTE (£k)</t>
  </si>
  <si>
    <t>Notes</t>
  </si>
  <si>
    <t>Target Burn Multiple - year 1</t>
  </si>
  <si>
    <t>Average salary (quarterly)</t>
  </si>
  <si>
    <t>Assumes no headcount in Cost of Goods sold</t>
  </si>
  <si>
    <t>Year 1</t>
  </si>
  <si>
    <t>Year 2</t>
  </si>
  <si>
    <t>Year -1</t>
  </si>
  <si>
    <t>Year -2</t>
  </si>
  <si>
    <t>Starting ARR (spread over 4 quarters)</t>
  </si>
  <si>
    <t>COGS</t>
  </si>
  <si>
    <t>Non-people overheads</t>
  </si>
  <si>
    <t>Non-people overheads (%ARR)</t>
  </si>
  <si>
    <t>Cash from starting ARR in quarter</t>
  </si>
  <si>
    <t>Up to current quarter</t>
  </si>
  <si>
    <t>Year -3</t>
  </si>
  <si>
    <t>Starting ARR (3 years previous)</t>
  </si>
  <si>
    <t>Cash from New ARR</t>
  </si>
  <si>
    <t>Allowable Burn</t>
  </si>
  <si>
    <t>New ARR added in the quarter</t>
  </si>
  <si>
    <t>Burn target</t>
  </si>
  <si>
    <t>Target Burn Multiple - year 2</t>
  </si>
  <si>
    <t>Assumes ARR prior to 3 years back is spread evenly</t>
  </si>
  <si>
    <t>The cash coming in from current and historic quarters</t>
  </si>
  <si>
    <t>Growth Rate (CAGR) - Future and Historic</t>
  </si>
  <si>
    <t>Gross Margin (with no human costs)</t>
  </si>
  <si>
    <t>Funding from the Octopus Ventures team is one of many financing options available to companies, and you should take the appropriate advice before making any decisions.</t>
  </si>
  <si>
    <t>Important Information</t>
  </si>
  <si>
    <t xml:space="preserve">This information is for discussion purposes only. It contains information used only as an example which may be based on unverified and unaudited information. All information contained herein is subject to updating, revision and/or amendment (although there shall be no obligation to do so). No representation is made, assurance is given, or reliance may be placed, in any respect, that such information is correct and no responsibility is accepted by Octopus for any direct, indirect or consequential loss or damage suffered or incurred by any person in connection with the information contained herein or actions taken from it. </t>
  </si>
  <si>
    <t>No advice has been sought on any legal or taxation matters relating to the information set out in this spreadsheet and recipients should seek their own legal, tax and financial advice in connection with the information contained herein.</t>
  </si>
  <si>
    <t>Available cash plus the target burn.</t>
  </si>
  <si>
    <t>Headcount Calculator</t>
  </si>
  <si>
    <t xml:space="preserve">This spreadsheet is issued by Octopus Investments Limited (Octopus) for the confidential use of only those persons to whom it is distributed. It is not to be reproduced, distributed or used for any other purpose. By accepting delivery of this spreadsheet, each recipient agrees to treat this spreadsheet as strictly confidential and not to reproduce, distribute or otherwise use this spreadsheet or any of its contents without the prior written consent of Octopus. </t>
  </si>
  <si>
    <t>This is the assumed CAGR for both the previous 3 years and the next 2 years.</t>
  </si>
  <si>
    <t>If you would like the password in order to edit the spreadsheet, or you have any feedback / suggestions, please email edwardk@octopusventures.com.</t>
  </si>
  <si>
    <t>Feedback / Editable Version</t>
  </si>
  <si>
    <t>New ARR (previous years plus current quarter)</t>
  </si>
  <si>
    <t>This is the average over all jobs. Link here for average salary in tech jobs</t>
  </si>
  <si>
    <t>ARR at the time the time the calculator is used.</t>
  </si>
  <si>
    <t>Splits are approximate. More information can be found in this excellent article by Blossom Street Ventures.</t>
  </si>
  <si>
    <t>High-Level Assumptions</t>
  </si>
  <si>
    <t>&lt; 1 is considered good.  1 to 2  is acceptable for fast growing companies.</t>
  </si>
  <si>
    <t>Would include items such as rent, rates, electricity, advertising etc.</t>
  </si>
  <si>
    <t>Excellent article by SaaS Capital on ARR per FTE at this link.</t>
  </si>
  <si>
    <t xml:space="preserve">- The business has annual payments paid in advance.
- Gross Margin remains constant.
- The net revenue retention of the business is 100% (any churn in customers is offset from increases in revenue from retained customers).
- Historic ARR going back more than 3 years is spread equally across each quarter.
- There are no human costs in Cost of Goods sold or non-people overheads.
- Future and historic growth rates remain constant.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</si>
</sst>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_ ;\-#,##0\ "/>
    <numFmt numFmtId="166" formatCode="0.00_ ;\-0.00\ "/>
    <numFmt numFmtId="167" formatCode="0.00\x"/>
  </numFmts>
  <fonts count="14"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sz val="8"/>
      <name val="Calibri"/>
      <family val="2"/>
      <scheme val="minor"/>
    </font>
    <font>
      <sz val="18"/>
      <color rgb="FF1B073A"/>
      <name val="Brown"/>
      <family val="3"/>
    </font>
    <font>
      <b/>
      <sz val="22"/>
      <color rgb="FF1B073A"/>
      <name val="Brown"/>
      <family val="3"/>
    </font>
    <font>
      <sz val="48"/>
      <color rgb="FF002060"/>
      <name val="Calibri"/>
      <family val="2"/>
      <scheme val="minor"/>
    </font>
    <font>
      <u/>
      <sz val="11"/>
      <color theme="10"/>
      <name val="Calibri"/>
      <family val="2"/>
      <scheme val="minor"/>
    </font>
    <font>
      <sz val="18"/>
      <color theme="1"/>
      <name val="Calibri"/>
      <family val="2"/>
      <scheme val="minor"/>
    </font>
    <font>
      <b/>
      <sz val="16"/>
      <color theme="1"/>
      <name val="Calibri"/>
      <family val="2"/>
      <scheme val="minor"/>
    </font>
    <font>
      <b/>
      <sz val="18"/>
      <color theme="1"/>
      <name val="Calibri"/>
      <family val="2"/>
      <scheme val="minor"/>
    </font>
  </fonts>
  <fills count="7">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14999847407452621"/>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medium">
        <color indexed="64"/>
      </top>
      <bottom style="thin">
        <color rgb="FF7F7F7F"/>
      </bottom>
      <diagonal/>
    </border>
  </borders>
  <cellStyleXfs count="4">
    <xf numFmtId="0" fontId="0" fillId="0" borderId="0"/>
    <xf numFmtId="43" fontId="1" fillId="0" borderId="0" applyFont="0" applyFill="0" applyBorder="0" applyAlignment="0" applyProtection="0"/>
    <xf numFmtId="0" fontId="2" fillId="2" borderId="1" applyNumberFormat="0" applyAlignment="0" applyProtection="0"/>
    <xf numFmtId="0" fontId="10" fillId="0" borderId="0" applyNumberFormat="0" applyFill="0" applyBorder="0" applyAlignment="0" applyProtection="0"/>
  </cellStyleXfs>
  <cellXfs count="145">
    <xf numFmtId="0" fontId="0" fillId="0" borderId="0" xfId="0"/>
    <xf numFmtId="0" fontId="0" fillId="3" borderId="0" xfId="0" applyFill="1" applyAlignment="1">
      <alignment horizontal="center"/>
    </xf>
    <xf numFmtId="0" fontId="0" fillId="3" borderId="0" xfId="0" applyFill="1"/>
    <xf numFmtId="0" fontId="0" fillId="3" borderId="0" xfId="0" applyFill="1" applyAlignment="1">
      <alignment horizontal="left"/>
    </xf>
    <xf numFmtId="43" fontId="0" fillId="3" borderId="0" xfId="0" applyNumberFormat="1" applyFill="1" applyAlignment="1">
      <alignment horizontal="center"/>
    </xf>
    <xf numFmtId="0" fontId="3" fillId="3" borderId="4" xfId="0" applyFont="1" applyFill="1" applyBorder="1"/>
    <xf numFmtId="0" fontId="3" fillId="3" borderId="2" xfId="0" applyFont="1" applyFill="1" applyBorder="1"/>
    <xf numFmtId="0" fontId="0" fillId="3" borderId="2" xfId="0" applyFill="1" applyBorder="1"/>
    <xf numFmtId="43" fontId="0" fillId="3" borderId="2" xfId="0" applyNumberFormat="1" applyFill="1" applyBorder="1" applyAlignment="1">
      <alignment horizontal="center"/>
    </xf>
    <xf numFmtId="43" fontId="0" fillId="3" borderId="0" xfId="0" applyNumberFormat="1" applyFill="1" applyBorder="1" applyAlignment="1">
      <alignment horizontal="center"/>
    </xf>
    <xf numFmtId="43" fontId="0" fillId="3" borderId="3" xfId="0" applyNumberFormat="1" applyFill="1" applyBorder="1" applyAlignment="1">
      <alignment horizontal="center"/>
    </xf>
    <xf numFmtId="43" fontId="0" fillId="3" borderId="2" xfId="1" applyNumberFormat="1" applyFont="1" applyFill="1" applyBorder="1"/>
    <xf numFmtId="43" fontId="0" fillId="3" borderId="0" xfId="1" applyNumberFormat="1" applyFont="1" applyFill="1" applyBorder="1"/>
    <xf numFmtId="43" fontId="0" fillId="3" borderId="3" xfId="1" applyNumberFormat="1" applyFont="1" applyFill="1" applyBorder="1"/>
    <xf numFmtId="0" fontId="3" fillId="3" borderId="0" xfId="0" applyFont="1" applyFill="1" applyBorder="1"/>
    <xf numFmtId="0" fontId="3" fillId="3" borderId="3" xfId="0" applyFont="1" applyFill="1" applyBorder="1"/>
    <xf numFmtId="0" fontId="0" fillId="3" borderId="0" xfId="0" applyFill="1" applyBorder="1"/>
    <xf numFmtId="0" fontId="0" fillId="3" borderId="3"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43" fontId="0" fillId="3" borderId="8" xfId="0" applyNumberFormat="1" applyFill="1" applyBorder="1" applyAlignment="1">
      <alignment horizontal="center"/>
    </xf>
    <xf numFmtId="43" fontId="0" fillId="3" borderId="9" xfId="0" applyNumberFormat="1" applyFill="1" applyBorder="1" applyAlignment="1">
      <alignment horizontal="center"/>
    </xf>
    <xf numFmtId="43" fontId="0" fillId="3" borderId="10" xfId="0" applyNumberFormat="1" applyFill="1" applyBorder="1" applyAlignment="1">
      <alignment horizontal="center"/>
    </xf>
    <xf numFmtId="0" fontId="3" fillId="3" borderId="2" xfId="0" applyFont="1" applyFill="1" applyBorder="1" applyAlignment="1">
      <alignment horizontal="left"/>
    </xf>
    <xf numFmtId="0" fontId="3" fillId="3" borderId="0" xfId="0" applyFont="1" applyFill="1" applyBorder="1" applyAlignment="1">
      <alignment horizontal="left"/>
    </xf>
    <xf numFmtId="0" fontId="3" fillId="3" borderId="3" xfId="0" applyFont="1" applyFill="1" applyBorder="1" applyAlignment="1">
      <alignment horizontal="left"/>
    </xf>
    <xf numFmtId="0" fontId="0" fillId="3" borderId="2" xfId="0" applyFill="1" applyBorder="1" applyAlignment="1">
      <alignment horizontal="center"/>
    </xf>
    <xf numFmtId="0" fontId="0" fillId="3" borderId="0" xfId="0" applyFill="1" applyBorder="1" applyAlignment="1">
      <alignment horizontal="center"/>
    </xf>
    <xf numFmtId="0" fontId="0" fillId="3" borderId="3" xfId="0" applyFill="1" applyBorder="1" applyAlignment="1">
      <alignment horizontal="center"/>
    </xf>
    <xf numFmtId="0" fontId="0" fillId="3" borderId="2" xfId="0" applyFill="1" applyBorder="1" applyAlignment="1">
      <alignment horizontal="left"/>
    </xf>
    <xf numFmtId="0" fontId="0" fillId="3" borderId="0" xfId="0" applyFill="1" applyBorder="1" applyAlignment="1">
      <alignment horizontal="left"/>
    </xf>
    <xf numFmtId="0" fontId="0" fillId="3" borderId="3"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3" borderId="10" xfId="0" applyFill="1" applyBorder="1" applyAlignment="1">
      <alignment horizontal="left"/>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3" fillId="3" borderId="5" xfId="0" applyFont="1" applyFill="1" applyBorder="1"/>
    <xf numFmtId="0" fontId="3" fillId="3" borderId="6" xfId="0" applyFont="1" applyFill="1" applyBorder="1"/>
    <xf numFmtId="0" fontId="4" fillId="3" borderId="2" xfId="0" applyFont="1" applyFill="1" applyBorder="1"/>
    <xf numFmtId="0" fontId="4" fillId="3" borderId="0" xfId="0" applyFont="1" applyFill="1" applyBorder="1"/>
    <xf numFmtId="0" fontId="4" fillId="3" borderId="3" xfId="0" applyFont="1" applyFill="1" applyBorder="1"/>
    <xf numFmtId="164" fontId="0" fillId="3" borderId="2" xfId="0" applyNumberFormat="1" applyFill="1" applyBorder="1" applyAlignment="1">
      <alignment horizontal="center"/>
    </xf>
    <xf numFmtId="164" fontId="0" fillId="3" borderId="0" xfId="0" applyNumberFormat="1" applyFill="1" applyBorder="1" applyAlignment="1">
      <alignment horizontal="center"/>
    </xf>
    <xf numFmtId="164" fontId="0" fillId="3" borderId="3" xfId="0" applyNumberFormat="1" applyFill="1" applyBorder="1" applyAlignment="1">
      <alignment horizontal="center"/>
    </xf>
    <xf numFmtId="43" fontId="3" fillId="3" borderId="4" xfId="0" applyNumberFormat="1" applyFont="1" applyFill="1" applyBorder="1" applyAlignment="1">
      <alignment horizontal="center"/>
    </xf>
    <xf numFmtId="43" fontId="3" fillId="3" borderId="5" xfId="0" applyNumberFormat="1" applyFont="1" applyFill="1" applyBorder="1" applyAlignment="1">
      <alignment horizontal="center"/>
    </xf>
    <xf numFmtId="43" fontId="3" fillId="3" borderId="6" xfId="0" applyNumberFormat="1" applyFont="1" applyFill="1" applyBorder="1" applyAlignment="1">
      <alignment horizontal="center"/>
    </xf>
    <xf numFmtId="2" fontId="3" fillId="3" borderId="4" xfId="0" applyNumberFormat="1" applyFont="1" applyFill="1" applyBorder="1" applyAlignment="1">
      <alignment horizontal="center"/>
    </xf>
    <xf numFmtId="2" fontId="3" fillId="3" borderId="5" xfId="0" applyNumberFormat="1" applyFont="1" applyFill="1" applyBorder="1" applyAlignment="1">
      <alignment horizontal="center"/>
    </xf>
    <xf numFmtId="2" fontId="3" fillId="3" borderId="6" xfId="0" applyNumberFormat="1" applyFont="1" applyFill="1" applyBorder="1" applyAlignment="1">
      <alignment horizontal="center"/>
    </xf>
    <xf numFmtId="2" fontId="0" fillId="3" borderId="2" xfId="0" applyNumberFormat="1" applyFill="1" applyBorder="1" applyAlignment="1">
      <alignment horizontal="center"/>
    </xf>
    <xf numFmtId="2" fontId="0" fillId="3" borderId="0" xfId="0" applyNumberFormat="1" applyFill="1" applyBorder="1" applyAlignment="1">
      <alignment horizontal="center"/>
    </xf>
    <xf numFmtId="2" fontId="0" fillId="3" borderId="3" xfId="0" applyNumberFormat="1" applyFill="1" applyBorder="1" applyAlignment="1">
      <alignment horizontal="center"/>
    </xf>
    <xf numFmtId="2" fontId="0" fillId="3" borderId="2" xfId="1" applyNumberFormat="1" applyFont="1" applyFill="1" applyBorder="1" applyAlignment="1">
      <alignment horizontal="center"/>
    </xf>
    <xf numFmtId="2" fontId="0" fillId="3" borderId="0" xfId="1" applyNumberFormat="1" applyFont="1" applyFill="1" applyBorder="1" applyAlignment="1">
      <alignment horizontal="center"/>
    </xf>
    <xf numFmtId="2" fontId="0" fillId="3" borderId="3" xfId="1" applyNumberFormat="1" applyFont="1" applyFill="1" applyBorder="1" applyAlignment="1">
      <alignment horizontal="center"/>
    </xf>
    <xf numFmtId="2" fontId="0" fillId="3" borderId="8" xfId="0" applyNumberFormat="1" applyFill="1" applyBorder="1" applyAlignment="1">
      <alignment horizontal="center"/>
    </xf>
    <xf numFmtId="2" fontId="0" fillId="3" borderId="9" xfId="0" applyNumberFormat="1" applyFill="1" applyBorder="1" applyAlignment="1">
      <alignment horizontal="center"/>
    </xf>
    <xf numFmtId="2" fontId="0" fillId="3" borderId="10" xfId="0" applyNumberFormat="1" applyFill="1" applyBorder="1" applyAlignment="1">
      <alignment horizontal="center"/>
    </xf>
    <xf numFmtId="0" fontId="0" fillId="6" borderId="0" xfId="0" applyFill="1"/>
    <xf numFmtId="0" fontId="7" fillId="3" borderId="2" xfId="0" applyFont="1" applyFill="1" applyBorder="1" applyAlignment="1">
      <alignment horizontal="left" vertical="top" wrapText="1" readingOrder="1"/>
    </xf>
    <xf numFmtId="0" fontId="0" fillId="3" borderId="0" xfId="0" applyFill="1" applyBorder="1" applyAlignment="1">
      <alignment horizontal="left" vertical="top" wrapText="1"/>
    </xf>
    <xf numFmtId="0" fontId="0" fillId="3" borderId="3" xfId="0" applyFill="1" applyBorder="1" applyAlignment="1">
      <alignment horizontal="left" vertical="top" wrapText="1"/>
    </xf>
    <xf numFmtId="43" fontId="3" fillId="3" borderId="0" xfId="0" applyNumberFormat="1" applyFont="1" applyFill="1" applyBorder="1" applyAlignment="1">
      <alignment horizontal="center"/>
    </xf>
    <xf numFmtId="2" fontId="3" fillId="3" borderId="0" xfId="0" applyNumberFormat="1" applyFont="1" applyFill="1" applyBorder="1" applyAlignment="1">
      <alignment horizontal="center"/>
    </xf>
    <xf numFmtId="0" fontId="0" fillId="3" borderId="14" xfId="0" applyFill="1" applyBorder="1"/>
    <xf numFmtId="0" fontId="0" fillId="3" borderId="15" xfId="0" applyFill="1" applyBorder="1"/>
    <xf numFmtId="0" fontId="0" fillId="3" borderId="16" xfId="0" applyFill="1" applyBorder="1"/>
    <xf numFmtId="0" fontId="0" fillId="3" borderId="15" xfId="0" applyFill="1" applyBorder="1" applyAlignment="1">
      <alignment horizontal="center"/>
    </xf>
    <xf numFmtId="0" fontId="0" fillId="3" borderId="11" xfId="0" applyFill="1" applyBorder="1"/>
    <xf numFmtId="0" fontId="0" fillId="3" borderId="12" xfId="0" applyFill="1" applyBorder="1"/>
    <xf numFmtId="0" fontId="0" fillId="3" borderId="12" xfId="0" applyFill="1" applyBorder="1" applyAlignment="1">
      <alignment horizontal="center"/>
    </xf>
    <xf numFmtId="9" fontId="2" fillId="2" borderId="23" xfId="2" applyNumberFormat="1" applyBorder="1" applyAlignment="1" applyProtection="1">
      <alignment horizontal="center"/>
      <protection locked="0"/>
    </xf>
    <xf numFmtId="0" fontId="0" fillId="6" borderId="12" xfId="0" applyFill="1" applyBorder="1"/>
    <xf numFmtId="166" fontId="2" fillId="2" borderId="1" xfId="2" applyNumberFormat="1" applyBorder="1" applyAlignment="1" applyProtection="1">
      <alignment horizontal="center"/>
      <protection locked="0"/>
    </xf>
    <xf numFmtId="0" fontId="0" fillId="6" borderId="0" xfId="0" applyFill="1" applyBorder="1"/>
    <xf numFmtId="9" fontId="2" fillId="2" borderId="1" xfId="2" applyNumberFormat="1" applyBorder="1" applyAlignment="1" applyProtection="1">
      <alignment horizontal="center"/>
      <protection locked="0"/>
    </xf>
    <xf numFmtId="165" fontId="2" fillId="2" borderId="1" xfId="2" applyNumberFormat="1" applyBorder="1" applyAlignment="1" applyProtection="1">
      <alignment horizontal="center"/>
      <protection locked="0"/>
    </xf>
    <xf numFmtId="0" fontId="0" fillId="3" borderId="0" xfId="0" applyFont="1" applyFill="1" applyBorder="1" applyAlignment="1">
      <alignment horizontal="left"/>
    </xf>
    <xf numFmtId="2" fontId="0" fillId="3" borderId="0" xfId="0" applyNumberFormat="1" applyFill="1" applyBorder="1"/>
    <xf numFmtId="9" fontId="0" fillId="3" borderId="15" xfId="0" applyNumberFormat="1" applyFill="1" applyBorder="1" applyAlignment="1">
      <alignment horizontal="center"/>
    </xf>
    <xf numFmtId="0" fontId="5" fillId="3" borderId="15" xfId="0" applyFont="1" applyFill="1" applyBorder="1" applyAlignment="1">
      <alignment horizontal="left"/>
    </xf>
    <xf numFmtId="0" fontId="0" fillId="6" borderId="15" xfId="0" applyFill="1" applyBorder="1"/>
    <xf numFmtId="0" fontId="0" fillId="3" borderId="13" xfId="0" applyFill="1" applyBorder="1"/>
    <xf numFmtId="0" fontId="11" fillId="6" borderId="0" xfId="0" applyFont="1" applyFill="1"/>
    <xf numFmtId="167" fontId="2" fillId="2" borderId="1" xfId="2" applyNumberFormat="1" applyBorder="1" applyAlignment="1" applyProtection="1">
      <alignment horizontal="center"/>
      <protection locked="0"/>
    </xf>
    <xf numFmtId="0" fontId="12" fillId="4" borderId="4" xfId="0" applyFont="1" applyFill="1" applyBorder="1"/>
    <xf numFmtId="0" fontId="12" fillId="3" borderId="4" xfId="0" applyFont="1" applyFill="1" applyBorder="1"/>
    <xf numFmtId="0" fontId="12" fillId="3" borderId="4" xfId="0" applyFont="1" applyFill="1" applyBorder="1" applyAlignment="1">
      <alignment horizontal="center"/>
    </xf>
    <xf numFmtId="0" fontId="12" fillId="3" borderId="5" xfId="0" applyFont="1" applyFill="1" applyBorder="1" applyAlignment="1">
      <alignment horizontal="center"/>
    </xf>
    <xf numFmtId="0" fontId="12" fillId="3" borderId="6" xfId="0" applyFont="1" applyFill="1" applyBorder="1" applyAlignment="1">
      <alignment horizontal="center"/>
    </xf>
    <xf numFmtId="0" fontId="12" fillId="5" borderId="4" xfId="0" applyFont="1" applyFill="1" applyBorder="1"/>
    <xf numFmtId="0" fontId="12" fillId="5" borderId="5" xfId="0" applyFont="1" applyFill="1" applyBorder="1"/>
    <xf numFmtId="0" fontId="12" fillId="5" borderId="6" xfId="0" applyFont="1" applyFill="1" applyBorder="1"/>
    <xf numFmtId="164" fontId="12" fillId="5" borderId="4" xfId="0" applyNumberFormat="1" applyFont="1" applyFill="1" applyBorder="1" applyAlignment="1">
      <alignment horizontal="center"/>
    </xf>
    <xf numFmtId="164" fontId="12" fillId="5" borderId="5" xfId="0" applyNumberFormat="1" applyFont="1" applyFill="1" applyBorder="1" applyAlignment="1">
      <alignment horizontal="center"/>
    </xf>
    <xf numFmtId="164" fontId="12" fillId="5" borderId="6" xfId="0" applyNumberFormat="1" applyFont="1" applyFill="1" applyBorder="1" applyAlignment="1">
      <alignment horizontal="center"/>
    </xf>
    <xf numFmtId="0" fontId="10" fillId="3" borderId="0" xfId="3" applyFill="1" applyBorder="1"/>
    <xf numFmtId="0" fontId="12" fillId="4" borderId="4" xfId="0" applyFont="1" applyFill="1" applyBorder="1" applyAlignment="1">
      <alignment horizontal="center"/>
    </xf>
    <xf numFmtId="0" fontId="12" fillId="4" borderId="5" xfId="0" applyFont="1" applyFill="1" applyBorder="1" applyAlignment="1">
      <alignment horizontal="center"/>
    </xf>
    <xf numFmtId="0" fontId="12" fillId="4" borderId="6" xfId="0" applyFont="1" applyFill="1" applyBorder="1" applyAlignment="1">
      <alignment horizontal="center"/>
    </xf>
    <xf numFmtId="0" fontId="8" fillId="3" borderId="11" xfId="0" applyFont="1" applyFill="1" applyBorder="1" applyAlignment="1">
      <alignment horizontal="center" vertical="center" readingOrder="1"/>
    </xf>
    <xf numFmtId="0" fontId="8" fillId="3" borderId="12" xfId="0" applyFont="1" applyFill="1" applyBorder="1" applyAlignment="1">
      <alignment horizontal="center" vertical="center" readingOrder="1"/>
    </xf>
    <xf numFmtId="0" fontId="8" fillId="3" borderId="13" xfId="0" applyFont="1" applyFill="1" applyBorder="1" applyAlignment="1">
      <alignment horizontal="center" vertical="center" readingOrder="1"/>
    </xf>
    <xf numFmtId="0" fontId="9" fillId="3" borderId="0" xfId="0" applyFont="1" applyFill="1" applyBorder="1" applyAlignment="1">
      <alignment horizontal="center" vertical="center"/>
    </xf>
    <xf numFmtId="0" fontId="0" fillId="6" borderId="8" xfId="0" applyFill="1" applyBorder="1" applyAlignment="1">
      <alignment horizontal="left"/>
    </xf>
    <xf numFmtId="0" fontId="0" fillId="6" borderId="9" xfId="0" applyFill="1" applyBorder="1" applyAlignment="1">
      <alignment horizontal="left"/>
    </xf>
    <xf numFmtId="0" fontId="0" fillId="6" borderId="10" xfId="0" applyFill="1" applyBorder="1" applyAlignment="1">
      <alignment horizontal="left"/>
    </xf>
    <xf numFmtId="0" fontId="13" fillId="4" borderId="11" xfId="0" applyFont="1" applyFill="1" applyBorder="1" applyAlignment="1">
      <alignment horizontal="center"/>
    </xf>
    <xf numFmtId="0" fontId="13" fillId="4" borderId="12" xfId="0" applyFont="1" applyFill="1" applyBorder="1" applyAlignment="1">
      <alignment horizontal="center"/>
    </xf>
    <xf numFmtId="0" fontId="0" fillId="6" borderId="18" xfId="0" applyFill="1" applyBorder="1" applyAlignment="1">
      <alignment horizontal="left"/>
    </xf>
    <xf numFmtId="0" fontId="0" fillId="6" borderId="17" xfId="0" applyFill="1" applyBorder="1" applyAlignment="1">
      <alignment horizontal="left"/>
    </xf>
    <xf numFmtId="0" fontId="0" fillId="6" borderId="19" xfId="0" applyFill="1" applyBorder="1" applyAlignment="1">
      <alignment horizontal="left"/>
    </xf>
    <xf numFmtId="0" fontId="13" fillId="4" borderId="11" xfId="0" applyFont="1" applyFill="1" applyBorder="1" applyAlignment="1">
      <alignment horizontal="left"/>
    </xf>
    <xf numFmtId="0" fontId="13" fillId="4" borderId="12" xfId="0" applyFont="1" applyFill="1" applyBorder="1" applyAlignment="1">
      <alignment horizontal="left"/>
    </xf>
    <xf numFmtId="0" fontId="13" fillId="4" borderId="13" xfId="0" applyFont="1" applyFill="1" applyBorder="1" applyAlignment="1">
      <alignment horizontal="left"/>
    </xf>
    <xf numFmtId="0" fontId="13" fillId="4" borderId="13" xfId="0" applyFont="1" applyFill="1" applyBorder="1" applyAlignment="1">
      <alignment horizontal="center"/>
    </xf>
    <xf numFmtId="0" fontId="7" fillId="3" borderId="2" xfId="0" applyFont="1" applyFill="1" applyBorder="1" applyAlignment="1">
      <alignment horizontal="left" vertical="top" wrapText="1" readingOrder="1"/>
    </xf>
    <xf numFmtId="0" fontId="7" fillId="3" borderId="0" xfId="0" applyFont="1" applyFill="1" applyBorder="1" applyAlignment="1">
      <alignment horizontal="left" vertical="top" wrapText="1" readingOrder="1"/>
    </xf>
    <xf numFmtId="0" fontId="7" fillId="3" borderId="3" xfId="0" applyFont="1" applyFill="1" applyBorder="1" applyAlignment="1">
      <alignment horizontal="left" vertical="top" wrapText="1" readingOrder="1"/>
    </xf>
    <xf numFmtId="0" fontId="7" fillId="3" borderId="14" xfId="0" applyFont="1" applyFill="1" applyBorder="1" applyAlignment="1">
      <alignment horizontal="left" vertical="top" wrapText="1" readingOrder="1"/>
    </xf>
    <xf numFmtId="0" fontId="7" fillId="3" borderId="15" xfId="0" applyFont="1" applyFill="1" applyBorder="1" applyAlignment="1">
      <alignment horizontal="left" vertical="top" wrapText="1" readingOrder="1"/>
    </xf>
    <xf numFmtId="0" fontId="7" fillId="3" borderId="16" xfId="0" applyFont="1" applyFill="1" applyBorder="1" applyAlignment="1">
      <alignment horizontal="left" vertical="top" wrapText="1" readingOrder="1"/>
    </xf>
    <xf numFmtId="0" fontId="7" fillId="3" borderId="11" xfId="0" quotePrefix="1" applyFont="1" applyFill="1" applyBorder="1" applyAlignment="1">
      <alignment horizontal="left" vertical="top" wrapText="1" readingOrder="1"/>
    </xf>
    <xf numFmtId="0" fontId="7" fillId="3" borderId="12" xfId="0" applyFont="1" applyFill="1" applyBorder="1" applyAlignment="1">
      <alignment horizontal="left" vertical="top" wrapText="1" readingOrder="1"/>
    </xf>
    <xf numFmtId="0" fontId="7" fillId="3" borderId="13" xfId="0" applyFont="1" applyFill="1" applyBorder="1" applyAlignment="1">
      <alignment horizontal="left" vertical="top" wrapText="1" readingOrder="1"/>
    </xf>
    <xf numFmtId="0" fontId="10" fillId="6" borderId="8" xfId="3" applyFill="1" applyBorder="1" applyAlignment="1">
      <alignment horizontal="left"/>
    </xf>
    <xf numFmtId="0" fontId="10" fillId="6" borderId="9" xfId="3" applyFill="1" applyBorder="1" applyAlignment="1">
      <alignment horizontal="left"/>
    </xf>
    <xf numFmtId="0" fontId="10" fillId="6" borderId="10" xfId="3" applyFill="1" applyBorder="1" applyAlignment="1">
      <alignment horizontal="left"/>
    </xf>
    <xf numFmtId="0" fontId="0" fillId="6" borderId="20" xfId="0" applyFill="1" applyBorder="1" applyAlignment="1">
      <alignment horizontal="left"/>
    </xf>
    <xf numFmtId="0" fontId="0" fillId="6" borderId="21" xfId="0" applyFill="1" applyBorder="1" applyAlignment="1">
      <alignment horizontal="left"/>
    </xf>
    <xf numFmtId="0" fontId="0" fillId="6" borderId="22" xfId="0" applyFill="1" applyBorder="1" applyAlignment="1">
      <alignment horizontal="left"/>
    </xf>
    <xf numFmtId="0" fontId="10" fillId="6" borderId="11" xfId="3" applyFill="1" applyBorder="1" applyAlignment="1">
      <alignment horizontal="center" vertical="center" wrapText="1"/>
    </xf>
    <xf numFmtId="0" fontId="10" fillId="6" borderId="12" xfId="3" applyFill="1" applyBorder="1" applyAlignment="1">
      <alignment horizontal="center" vertical="center" wrapText="1"/>
    </xf>
    <xf numFmtId="0" fontId="10" fillId="6" borderId="13" xfId="3" applyFill="1" applyBorder="1" applyAlignment="1">
      <alignment horizontal="center" vertical="center" wrapText="1"/>
    </xf>
    <xf numFmtId="0" fontId="10" fillId="6" borderId="2" xfId="3" applyFill="1" applyBorder="1" applyAlignment="1">
      <alignment horizontal="center" vertical="center" wrapText="1"/>
    </xf>
    <xf numFmtId="0" fontId="10" fillId="6" borderId="0" xfId="3" applyFill="1" applyBorder="1" applyAlignment="1">
      <alignment horizontal="center" vertical="center" wrapText="1"/>
    </xf>
    <xf numFmtId="0" fontId="10" fillId="6" borderId="3" xfId="3" applyFill="1" applyBorder="1" applyAlignment="1">
      <alignment horizontal="center" vertical="center" wrapText="1"/>
    </xf>
    <xf numFmtId="0" fontId="10" fillId="6" borderId="14" xfId="3" applyFill="1" applyBorder="1" applyAlignment="1">
      <alignment horizontal="center" vertical="center" wrapText="1"/>
    </xf>
    <xf numFmtId="0" fontId="10" fillId="6" borderId="15" xfId="3" applyFill="1" applyBorder="1" applyAlignment="1">
      <alignment horizontal="center" vertical="center" wrapText="1"/>
    </xf>
    <xf numFmtId="0" fontId="10" fillId="6" borderId="16" xfId="3" applyFill="1" applyBorder="1" applyAlignment="1">
      <alignment horizontal="center" vertical="center" wrapText="1"/>
    </xf>
  </cellXfs>
  <cellStyles count="4">
    <cellStyle name="Comma" xfId="1" builtinId="3"/>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47063</xdr:colOff>
      <xdr:row>0</xdr:row>
      <xdr:rowOff>136836</xdr:rowOff>
    </xdr:from>
    <xdr:to>
      <xdr:col>14</xdr:col>
      <xdr:colOff>603076</xdr:colOff>
      <xdr:row>1</xdr:row>
      <xdr:rowOff>1</xdr:rowOff>
    </xdr:to>
    <xdr:pic>
      <xdr:nvPicPr>
        <xdr:cNvPr id="3" name="Picture 2">
          <a:extLst>
            <a:ext uri="{FF2B5EF4-FFF2-40B4-BE49-F238E27FC236}">
              <a16:creationId xmlns:a16="http://schemas.microsoft.com/office/drawing/2014/main" id="{30FAAB26-7559-4656-2C88-A4DA87D3EE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5657" y="136836"/>
          <a:ext cx="3711169" cy="8751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as-capital.com/blog-posts/revenue-per-employee-benchmarks-for-private-saas-companies/" TargetMode="External"/><Relationship Id="rId2" Type="http://schemas.openxmlformats.org/officeDocument/2006/relationships/hyperlink" Target="https://blossomstreetventures.medium.com/saas-spend-ratios-on-r-d-s-m-g-a-1a0b30931b0" TargetMode="External"/><Relationship Id="rId1" Type="http://schemas.openxmlformats.org/officeDocument/2006/relationships/hyperlink" Target="https://www.cwjobs.co.uk/salary-checker/average-tech-salary"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1AD65-B47A-40A6-8B67-2F4BF84C5F09}">
  <dimension ref="B1:AD64"/>
  <sheetViews>
    <sheetView tabSelected="1" zoomScale="64" zoomScaleNormal="64" workbookViewId="0"/>
  </sheetViews>
  <sheetFormatPr defaultColWidth="9.140625" defaultRowHeight="15" outlineLevelRow="1" outlineLevelCol="1" x14ac:dyDescent="0.25"/>
  <cols>
    <col min="1" max="1" width="2.5703125" style="2" customWidth="1"/>
    <col min="2" max="2" width="47.28515625" style="2" customWidth="1"/>
    <col min="3" max="6" width="9.28515625" style="2" hidden="1" customWidth="1" outlineLevel="1"/>
    <col min="7" max="10" width="8.42578125" style="2" hidden="1" customWidth="1" outlineLevel="1"/>
    <col min="11" max="14" width="8.42578125" style="1" hidden="1" customWidth="1" outlineLevel="1"/>
    <col min="15" max="15" width="16" style="1" customWidth="1" collapsed="1"/>
    <col min="16" max="20" width="14.28515625" style="1" customWidth="1"/>
    <col min="21" max="22" width="14.28515625" style="2" customWidth="1"/>
    <col min="23" max="23" width="0.7109375" style="2" customWidth="1"/>
    <col min="24" max="28" width="22.5703125" style="2" customWidth="1"/>
    <col min="29" max="29" width="25.5703125" style="2" customWidth="1"/>
    <col min="30" max="51" width="9.140625" style="2"/>
    <col min="52" max="55" width="9.140625" style="2" customWidth="1"/>
    <col min="56" max="16384" width="9.140625" style="2"/>
  </cols>
  <sheetData>
    <row r="1" spans="2:30" ht="80.25" customHeight="1" x14ac:dyDescent="0.25">
      <c r="O1" s="108" t="s">
        <v>51</v>
      </c>
      <c r="P1" s="108"/>
      <c r="Q1" s="108"/>
      <c r="R1" s="108"/>
      <c r="S1" s="108"/>
      <c r="T1" s="108"/>
      <c r="U1" s="108"/>
      <c r="V1" s="108"/>
    </row>
    <row r="2" spans="2:30" s="16" customFormat="1" ht="6.95" customHeight="1" thickBot="1" x14ac:dyDescent="0.3">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2:30" ht="24" thickBot="1" x14ac:dyDescent="0.4">
      <c r="B3" s="117" t="s">
        <v>3</v>
      </c>
      <c r="C3" s="118"/>
      <c r="D3" s="118"/>
      <c r="E3" s="118"/>
      <c r="F3" s="118"/>
      <c r="G3" s="118"/>
      <c r="H3" s="118"/>
      <c r="I3" s="118"/>
      <c r="J3" s="118"/>
      <c r="K3" s="118"/>
      <c r="L3" s="118"/>
      <c r="M3" s="118"/>
      <c r="N3" s="118"/>
      <c r="O3" s="118"/>
      <c r="P3" s="119"/>
      <c r="Q3" s="112" t="s">
        <v>21</v>
      </c>
      <c r="R3" s="113"/>
      <c r="S3" s="113"/>
      <c r="T3" s="113"/>
      <c r="U3" s="113"/>
      <c r="V3" s="113"/>
      <c r="W3" s="88"/>
      <c r="X3" s="112" t="s">
        <v>60</v>
      </c>
      <c r="Y3" s="113"/>
      <c r="Z3" s="113"/>
      <c r="AA3" s="113"/>
      <c r="AB3" s="113"/>
      <c r="AC3" s="120"/>
    </row>
    <row r="4" spans="2:30" ht="15" customHeight="1" x14ac:dyDescent="0.25">
      <c r="B4" s="73" t="s">
        <v>44</v>
      </c>
      <c r="C4" s="74"/>
      <c r="D4" s="74"/>
      <c r="E4" s="74"/>
      <c r="F4" s="74"/>
      <c r="G4" s="74"/>
      <c r="H4" s="74"/>
      <c r="I4" s="74"/>
      <c r="J4" s="74"/>
      <c r="K4" s="75"/>
      <c r="L4" s="75"/>
      <c r="M4" s="75"/>
      <c r="N4" s="75"/>
      <c r="O4" s="76">
        <v>0.3</v>
      </c>
      <c r="P4" s="74"/>
      <c r="Q4" s="114" t="s">
        <v>53</v>
      </c>
      <c r="R4" s="115"/>
      <c r="S4" s="115"/>
      <c r="T4" s="115"/>
      <c r="U4" s="115"/>
      <c r="V4" s="116"/>
      <c r="W4" s="77"/>
      <c r="X4" s="127" t="s">
        <v>64</v>
      </c>
      <c r="Y4" s="128"/>
      <c r="Z4" s="128"/>
      <c r="AA4" s="128"/>
      <c r="AB4" s="128"/>
      <c r="AC4" s="129"/>
    </row>
    <row r="5" spans="2:30" ht="15" customHeight="1" x14ac:dyDescent="0.25">
      <c r="B5" s="7" t="s">
        <v>15</v>
      </c>
      <c r="C5" s="16"/>
      <c r="D5" s="16"/>
      <c r="E5" s="16"/>
      <c r="F5" s="16"/>
      <c r="G5" s="16"/>
      <c r="H5" s="16"/>
      <c r="I5" s="16"/>
      <c r="J5" s="16"/>
      <c r="K5" s="29"/>
      <c r="L5" s="29"/>
      <c r="M5" s="29"/>
      <c r="N5" s="29"/>
      <c r="O5" s="78">
        <v>3</v>
      </c>
      <c r="P5" s="16"/>
      <c r="Q5" s="109" t="s">
        <v>58</v>
      </c>
      <c r="R5" s="110"/>
      <c r="S5" s="110"/>
      <c r="T5" s="110"/>
      <c r="U5" s="110"/>
      <c r="V5" s="111"/>
      <c r="W5" s="79"/>
      <c r="X5" s="121"/>
      <c r="Y5" s="122"/>
      <c r="Z5" s="122"/>
      <c r="AA5" s="122"/>
      <c r="AB5" s="122"/>
      <c r="AC5" s="123"/>
    </row>
    <row r="6" spans="2:30" ht="15" customHeight="1" x14ac:dyDescent="0.25">
      <c r="B6" s="7" t="s">
        <v>45</v>
      </c>
      <c r="C6" s="16"/>
      <c r="D6" s="16"/>
      <c r="E6" s="16"/>
      <c r="F6" s="16"/>
      <c r="G6" s="16"/>
      <c r="H6" s="16"/>
      <c r="I6" s="16"/>
      <c r="J6" s="16"/>
      <c r="K6" s="29"/>
      <c r="L6" s="29"/>
      <c r="M6" s="29"/>
      <c r="N6" s="29"/>
      <c r="O6" s="80">
        <v>0.8</v>
      </c>
      <c r="P6" s="16"/>
      <c r="Q6" s="109" t="s">
        <v>24</v>
      </c>
      <c r="R6" s="110"/>
      <c r="S6" s="110"/>
      <c r="T6" s="110"/>
      <c r="U6" s="110"/>
      <c r="V6" s="111"/>
      <c r="W6" s="79"/>
      <c r="X6" s="121"/>
      <c r="Y6" s="122"/>
      <c r="Z6" s="122"/>
      <c r="AA6" s="122"/>
      <c r="AB6" s="122"/>
      <c r="AC6" s="123"/>
    </row>
    <row r="7" spans="2:30" ht="15" customHeight="1" x14ac:dyDescent="0.25">
      <c r="B7" s="7" t="s">
        <v>5</v>
      </c>
      <c r="C7" s="16"/>
      <c r="D7" s="16"/>
      <c r="E7" s="16"/>
      <c r="F7" s="16"/>
      <c r="G7" s="16"/>
      <c r="H7" s="16"/>
      <c r="I7" s="16"/>
      <c r="J7" s="16"/>
      <c r="K7" s="29"/>
      <c r="L7" s="29"/>
      <c r="M7" s="29"/>
      <c r="N7" s="29"/>
      <c r="O7" s="81">
        <v>62500</v>
      </c>
      <c r="P7" s="16"/>
      <c r="Q7" s="130" t="s">
        <v>57</v>
      </c>
      <c r="R7" s="131"/>
      <c r="S7" s="131"/>
      <c r="T7" s="131"/>
      <c r="U7" s="131"/>
      <c r="V7" s="132"/>
      <c r="W7" s="79"/>
      <c r="X7" s="121"/>
      <c r="Y7" s="122"/>
      <c r="Z7" s="122"/>
      <c r="AA7" s="122"/>
      <c r="AB7" s="122"/>
      <c r="AC7" s="123"/>
    </row>
    <row r="8" spans="2:30" ht="15" customHeight="1" x14ac:dyDescent="0.25">
      <c r="B8" s="7" t="s">
        <v>22</v>
      </c>
      <c r="C8" s="16"/>
      <c r="D8" s="16"/>
      <c r="E8" s="16"/>
      <c r="F8" s="16"/>
      <c r="G8" s="16"/>
      <c r="H8" s="16"/>
      <c r="I8" s="16"/>
      <c r="J8" s="16"/>
      <c r="K8" s="29"/>
      <c r="L8" s="29"/>
      <c r="M8" s="29"/>
      <c r="N8" s="29"/>
      <c r="O8" s="89">
        <v>1.5</v>
      </c>
      <c r="P8" s="16"/>
      <c r="Q8" s="109" t="s">
        <v>61</v>
      </c>
      <c r="R8" s="110"/>
      <c r="S8" s="110"/>
      <c r="T8" s="110"/>
      <c r="U8" s="110"/>
      <c r="V8" s="111"/>
      <c r="W8" s="79"/>
      <c r="X8" s="121"/>
      <c r="Y8" s="122"/>
      <c r="Z8" s="122"/>
      <c r="AA8" s="122"/>
      <c r="AB8" s="122"/>
      <c r="AC8" s="123"/>
    </row>
    <row r="9" spans="2:30" ht="15" customHeight="1" x14ac:dyDescent="0.25">
      <c r="B9" s="7" t="s">
        <v>41</v>
      </c>
      <c r="C9" s="16"/>
      <c r="D9" s="16"/>
      <c r="E9" s="16"/>
      <c r="F9" s="16"/>
      <c r="G9" s="16"/>
      <c r="H9" s="16"/>
      <c r="I9" s="16"/>
      <c r="J9" s="16"/>
      <c r="K9" s="29"/>
      <c r="L9" s="29"/>
      <c r="M9" s="29"/>
      <c r="N9" s="29"/>
      <c r="O9" s="89">
        <v>1.25</v>
      </c>
      <c r="P9" s="32"/>
      <c r="Q9" s="109" t="s">
        <v>61</v>
      </c>
      <c r="R9" s="110"/>
      <c r="S9" s="110"/>
      <c r="T9" s="110"/>
      <c r="U9" s="110"/>
      <c r="V9" s="111"/>
      <c r="W9" s="79"/>
      <c r="X9" s="121"/>
      <c r="Y9" s="122"/>
      <c r="Z9" s="122"/>
      <c r="AA9" s="122"/>
      <c r="AB9" s="122"/>
      <c r="AC9" s="123"/>
    </row>
    <row r="10" spans="2:30" ht="15.75" customHeight="1" thickBot="1" x14ac:dyDescent="0.3">
      <c r="B10" s="7" t="s">
        <v>32</v>
      </c>
      <c r="C10" s="16"/>
      <c r="D10" s="16"/>
      <c r="E10" s="16"/>
      <c r="F10" s="16"/>
      <c r="G10" s="16"/>
      <c r="H10" s="16"/>
      <c r="I10" s="16"/>
      <c r="J10" s="16"/>
      <c r="K10" s="29"/>
      <c r="L10" s="29"/>
      <c r="M10" s="29"/>
      <c r="N10" s="29"/>
      <c r="O10" s="80">
        <v>0.1</v>
      </c>
      <c r="P10" s="32"/>
      <c r="Q10" s="133" t="s">
        <v>62</v>
      </c>
      <c r="R10" s="134"/>
      <c r="S10" s="134"/>
      <c r="T10" s="134"/>
      <c r="U10" s="134"/>
      <c r="V10" s="135"/>
      <c r="W10" s="79"/>
      <c r="X10" s="121"/>
      <c r="Y10" s="122"/>
      <c r="Z10" s="122"/>
      <c r="AA10" s="122"/>
      <c r="AB10" s="122"/>
      <c r="AC10" s="123"/>
    </row>
    <row r="11" spans="2:30" ht="15" customHeight="1" x14ac:dyDescent="0.25">
      <c r="B11" s="7"/>
      <c r="C11" s="16"/>
      <c r="D11" s="16"/>
      <c r="E11" s="16"/>
      <c r="F11" s="16"/>
      <c r="G11" s="16"/>
      <c r="H11" s="16"/>
      <c r="I11" s="16"/>
      <c r="J11" s="16"/>
      <c r="K11" s="29"/>
      <c r="L11" s="29"/>
      <c r="M11" s="29"/>
      <c r="N11" s="29"/>
      <c r="O11" s="32"/>
      <c r="P11" s="32"/>
      <c r="Q11" s="29"/>
      <c r="R11" s="29"/>
      <c r="S11" s="29"/>
      <c r="T11" s="29"/>
      <c r="U11" s="16"/>
      <c r="V11" s="16"/>
      <c r="W11" s="79"/>
      <c r="X11" s="121"/>
      <c r="Y11" s="122"/>
      <c r="Z11" s="122"/>
      <c r="AA11" s="122"/>
      <c r="AB11" s="122"/>
      <c r="AC11" s="123"/>
    </row>
    <row r="12" spans="2:30" ht="15.75" customHeight="1" thickBot="1" x14ac:dyDescent="0.3">
      <c r="B12" s="25" t="s">
        <v>7</v>
      </c>
      <c r="C12" s="26"/>
      <c r="D12" s="26"/>
      <c r="E12" s="26"/>
      <c r="F12" s="26"/>
      <c r="G12" s="26"/>
      <c r="H12" s="26"/>
      <c r="I12" s="26"/>
      <c r="J12" s="26"/>
      <c r="K12" s="29"/>
      <c r="L12" s="29"/>
      <c r="M12" s="29"/>
      <c r="N12" s="29"/>
      <c r="O12" s="82"/>
      <c r="P12" s="16"/>
      <c r="Q12" s="29"/>
      <c r="R12" s="29"/>
      <c r="S12" s="29"/>
      <c r="T12" s="29"/>
      <c r="U12" s="16"/>
      <c r="V12" s="16"/>
      <c r="W12" s="79"/>
      <c r="X12" s="121"/>
      <c r="Y12" s="122"/>
      <c r="Z12" s="122"/>
      <c r="AA12" s="122"/>
      <c r="AB12" s="122"/>
      <c r="AC12" s="123"/>
    </row>
    <row r="13" spans="2:30" ht="15" customHeight="1" x14ac:dyDescent="0.25">
      <c r="B13" s="31" t="s">
        <v>8</v>
      </c>
      <c r="C13" s="32"/>
      <c r="D13" s="32"/>
      <c r="E13" s="32"/>
      <c r="F13" s="32"/>
      <c r="G13" s="32"/>
      <c r="H13" s="32"/>
      <c r="I13" s="32"/>
      <c r="J13" s="32"/>
      <c r="K13" s="29"/>
      <c r="L13" s="29"/>
      <c r="M13" s="29"/>
      <c r="N13" s="55"/>
      <c r="O13" s="80">
        <v>0.1</v>
      </c>
      <c r="P13" s="32"/>
      <c r="Q13" s="136" t="s">
        <v>59</v>
      </c>
      <c r="R13" s="137"/>
      <c r="S13" s="137"/>
      <c r="T13" s="137"/>
      <c r="U13" s="137"/>
      <c r="V13" s="138"/>
      <c r="W13" s="79"/>
      <c r="X13" s="121"/>
      <c r="Y13" s="122"/>
      <c r="Z13" s="122"/>
      <c r="AA13" s="122"/>
      <c r="AB13" s="122"/>
      <c r="AC13" s="123"/>
    </row>
    <row r="14" spans="2:30" ht="15" customHeight="1" x14ac:dyDescent="0.25">
      <c r="B14" s="7" t="s">
        <v>0</v>
      </c>
      <c r="C14" s="16"/>
      <c r="D14" s="16"/>
      <c r="E14" s="16"/>
      <c r="F14" s="16"/>
      <c r="G14" s="16"/>
      <c r="H14" s="16"/>
      <c r="I14" s="16"/>
      <c r="J14" s="16"/>
      <c r="K14" s="29"/>
      <c r="L14" s="29"/>
      <c r="M14" s="29"/>
      <c r="N14" s="29"/>
      <c r="O14" s="80">
        <v>0.3</v>
      </c>
      <c r="P14" s="29"/>
      <c r="Q14" s="139"/>
      <c r="R14" s="140"/>
      <c r="S14" s="140"/>
      <c r="T14" s="140"/>
      <c r="U14" s="140"/>
      <c r="V14" s="141"/>
      <c r="W14" s="79"/>
      <c r="X14" s="121"/>
      <c r="Y14" s="122"/>
      <c r="Z14" s="122"/>
      <c r="AA14" s="122"/>
      <c r="AB14" s="122"/>
      <c r="AC14" s="123"/>
    </row>
    <row r="15" spans="2:30" ht="15.75" customHeight="1" thickBot="1" x14ac:dyDescent="0.3">
      <c r="B15" s="7" t="s">
        <v>1</v>
      </c>
      <c r="C15" s="16"/>
      <c r="D15" s="16"/>
      <c r="E15" s="16"/>
      <c r="F15" s="16"/>
      <c r="G15" s="16"/>
      <c r="H15" s="16"/>
      <c r="I15" s="16"/>
      <c r="J15" s="16"/>
      <c r="K15" s="29"/>
      <c r="L15" s="29"/>
      <c r="M15" s="29"/>
      <c r="N15" s="29"/>
      <c r="O15" s="80">
        <v>0.4</v>
      </c>
      <c r="P15" s="29"/>
      <c r="Q15" s="142"/>
      <c r="R15" s="143"/>
      <c r="S15" s="143"/>
      <c r="T15" s="143"/>
      <c r="U15" s="143"/>
      <c r="V15" s="144"/>
      <c r="W15" s="79"/>
      <c r="X15" s="121"/>
      <c r="Y15" s="122"/>
      <c r="Z15" s="122"/>
      <c r="AA15" s="122"/>
      <c r="AB15" s="122"/>
      <c r="AC15" s="123"/>
    </row>
    <row r="16" spans="2:30" ht="15" customHeight="1" x14ac:dyDescent="0.25">
      <c r="B16" s="7" t="s">
        <v>2</v>
      </c>
      <c r="C16" s="16"/>
      <c r="D16" s="16"/>
      <c r="E16" s="16"/>
      <c r="F16" s="83"/>
      <c r="G16" s="16"/>
      <c r="H16" s="16"/>
      <c r="I16" s="16"/>
      <c r="J16" s="16"/>
      <c r="K16" s="29"/>
      <c r="L16" s="29"/>
      <c r="M16" s="29"/>
      <c r="N16" s="29"/>
      <c r="O16" s="80">
        <v>0.2</v>
      </c>
      <c r="P16" s="29"/>
      <c r="Q16" s="29"/>
      <c r="R16" s="29"/>
      <c r="S16" s="29"/>
      <c r="T16" s="29"/>
      <c r="U16" s="16"/>
      <c r="V16" s="16"/>
      <c r="W16" s="79"/>
      <c r="X16" s="121"/>
      <c r="Y16" s="122"/>
      <c r="Z16" s="122"/>
      <c r="AA16" s="122"/>
      <c r="AB16" s="122"/>
      <c r="AC16" s="123"/>
    </row>
    <row r="17" spans="2:29" ht="15.75" customHeight="1" thickBot="1" x14ac:dyDescent="0.3">
      <c r="B17" s="69" t="s">
        <v>9</v>
      </c>
      <c r="C17" s="70"/>
      <c r="D17" s="70"/>
      <c r="E17" s="70"/>
      <c r="F17" s="70"/>
      <c r="G17" s="70"/>
      <c r="H17" s="70"/>
      <c r="I17" s="70"/>
      <c r="J17" s="70"/>
      <c r="K17" s="72"/>
      <c r="L17" s="72"/>
      <c r="M17" s="72"/>
      <c r="N17" s="72"/>
      <c r="O17" s="84">
        <f>SUM(O13:O16)</f>
        <v>1</v>
      </c>
      <c r="P17" s="72"/>
      <c r="Q17" s="72"/>
      <c r="R17" s="72"/>
      <c r="S17" s="72"/>
      <c r="T17" s="85"/>
      <c r="U17" s="70"/>
      <c r="V17" s="70"/>
      <c r="W17" s="86"/>
      <c r="X17" s="121"/>
      <c r="Y17" s="122"/>
      <c r="Z17" s="122"/>
      <c r="AA17" s="122"/>
      <c r="AB17" s="122"/>
      <c r="AC17" s="123"/>
    </row>
    <row r="18" spans="2:29" ht="15.75" thickBot="1" x14ac:dyDescent="0.3">
      <c r="O18" s="4"/>
      <c r="T18" s="3"/>
      <c r="W18" s="63"/>
      <c r="X18" s="124"/>
      <c r="Y18" s="125"/>
      <c r="Z18" s="125"/>
      <c r="AA18" s="125"/>
      <c r="AB18" s="125"/>
      <c r="AC18" s="126"/>
    </row>
    <row r="19" spans="2:29" ht="21.75" thickBot="1" x14ac:dyDescent="0.4">
      <c r="B19" s="90"/>
      <c r="C19" s="102" t="s">
        <v>35</v>
      </c>
      <c r="D19" s="103"/>
      <c r="E19" s="103"/>
      <c r="F19" s="104"/>
      <c r="G19" s="102" t="s">
        <v>28</v>
      </c>
      <c r="H19" s="103"/>
      <c r="I19" s="103"/>
      <c r="J19" s="104"/>
      <c r="K19" s="102" t="s">
        <v>27</v>
      </c>
      <c r="L19" s="103"/>
      <c r="M19" s="103"/>
      <c r="N19" s="104"/>
      <c r="O19" s="102" t="s">
        <v>25</v>
      </c>
      <c r="P19" s="103"/>
      <c r="Q19" s="103"/>
      <c r="R19" s="104"/>
      <c r="S19" s="102" t="s">
        <v>26</v>
      </c>
      <c r="T19" s="103"/>
      <c r="U19" s="103"/>
      <c r="V19" s="104"/>
      <c r="W19" s="63"/>
      <c r="X19" s="73"/>
      <c r="Y19" s="74"/>
      <c r="Z19" s="74"/>
      <c r="AA19" s="74"/>
      <c r="AB19" s="74"/>
      <c r="AC19" s="87"/>
    </row>
    <row r="20" spans="2:29" ht="21.75" thickBot="1" x14ac:dyDescent="0.4">
      <c r="B20" s="91" t="s">
        <v>6</v>
      </c>
      <c r="C20" s="92" t="s">
        <v>10</v>
      </c>
      <c r="D20" s="93" t="s">
        <v>11</v>
      </c>
      <c r="E20" s="93" t="s">
        <v>12</v>
      </c>
      <c r="F20" s="94" t="s">
        <v>13</v>
      </c>
      <c r="G20" s="92" t="s">
        <v>10</v>
      </c>
      <c r="H20" s="93" t="s">
        <v>11</v>
      </c>
      <c r="I20" s="93" t="s">
        <v>12</v>
      </c>
      <c r="J20" s="94" t="s">
        <v>13</v>
      </c>
      <c r="K20" s="92" t="s">
        <v>10</v>
      </c>
      <c r="L20" s="93" t="s">
        <v>11</v>
      </c>
      <c r="M20" s="93" t="s">
        <v>12</v>
      </c>
      <c r="N20" s="94" t="s">
        <v>13</v>
      </c>
      <c r="O20" s="92" t="s">
        <v>10</v>
      </c>
      <c r="P20" s="93" t="s">
        <v>11</v>
      </c>
      <c r="Q20" s="93" t="s">
        <v>12</v>
      </c>
      <c r="R20" s="94" t="s">
        <v>13</v>
      </c>
      <c r="S20" s="92" t="s">
        <v>10</v>
      </c>
      <c r="T20" s="93" t="s">
        <v>11</v>
      </c>
      <c r="U20" s="93" t="s">
        <v>12</v>
      </c>
      <c r="V20" s="94" t="s">
        <v>13</v>
      </c>
      <c r="W20" s="63"/>
      <c r="X20" s="7"/>
      <c r="Y20" s="16"/>
      <c r="Z20" s="16"/>
      <c r="AA20" s="16"/>
      <c r="AB20" s="16"/>
      <c r="AC20" s="17"/>
    </row>
    <row r="21" spans="2:29" x14ac:dyDescent="0.25">
      <c r="B21" s="7" t="s">
        <v>4</v>
      </c>
      <c r="C21" s="8">
        <f t="shared" ref="C21:F21" si="0">C23-C22</f>
        <v>1.3654984069185243</v>
      </c>
      <c r="D21" s="9">
        <f t="shared" si="0"/>
        <v>1.4580655061981431</v>
      </c>
      <c r="E21" s="9">
        <f t="shared" si="0"/>
        <v>1.5569077265805242</v>
      </c>
      <c r="F21" s="10">
        <f t="shared" si="0"/>
        <v>1.6624504583518578</v>
      </c>
      <c r="G21" s="8">
        <f t="shared" ref="G21:I21" si="1">G23-G22</f>
        <v>1.7751479289940819</v>
      </c>
      <c r="H21" s="9">
        <f t="shared" si="1"/>
        <v>1.8954851580575864</v>
      </c>
      <c r="I21" s="9">
        <f t="shared" si="1"/>
        <v>2.0239800445546821</v>
      </c>
      <c r="J21" s="10">
        <f>J23-J22</f>
        <v>2.1611855958574155</v>
      </c>
      <c r="K21" s="8">
        <f t="shared" ref="K21:M21" si="2">K23-K22</f>
        <v>2.307692307692307</v>
      </c>
      <c r="L21" s="9">
        <f t="shared" si="2"/>
        <v>2.4641307054748629</v>
      </c>
      <c r="M21" s="9">
        <f t="shared" si="2"/>
        <v>2.6311740579210872</v>
      </c>
      <c r="N21" s="10">
        <f>N23-N22</f>
        <v>2.8095412746146411</v>
      </c>
      <c r="O21" s="54">
        <f>O5</f>
        <v>3</v>
      </c>
      <c r="P21" s="55">
        <f>O23</f>
        <v>3.2033699171173229</v>
      </c>
      <c r="Q21" s="55">
        <f t="shared" ref="Q21" si="3">P23</f>
        <v>3.4205262752974144</v>
      </c>
      <c r="R21" s="56">
        <f t="shared" ref="R21" si="4">Q23</f>
        <v>3.6524036569990344</v>
      </c>
      <c r="S21" s="54">
        <f t="shared" ref="S21" si="5">R23</f>
        <v>3.9000000000000008</v>
      </c>
      <c r="T21" s="55">
        <f t="shared" ref="T21" si="6">S23</f>
        <v>4.1643808922525203</v>
      </c>
      <c r="U21" s="55">
        <f t="shared" ref="U21" si="7">T23</f>
        <v>4.4466841578866392</v>
      </c>
      <c r="V21" s="56">
        <f t="shared" ref="V21" si="8">U23</f>
        <v>4.748124754098745</v>
      </c>
      <c r="W21" s="63"/>
      <c r="X21" s="7"/>
      <c r="Y21" s="16"/>
      <c r="Z21" s="16"/>
      <c r="AA21" s="16"/>
      <c r="AB21" s="16"/>
      <c r="AC21" s="17"/>
    </row>
    <row r="22" spans="2:29" x14ac:dyDescent="0.25">
      <c r="B22" s="7" t="s">
        <v>16</v>
      </c>
      <c r="C22" s="11">
        <f t="shared" ref="C22:F22" si="9">-((1+$O$4)^(1/-4)-1)*C23</f>
        <v>9.2567099279618828E-2</v>
      </c>
      <c r="D22" s="12">
        <f t="shared" si="9"/>
        <v>9.8842220382381177E-2</v>
      </c>
      <c r="E22" s="12">
        <f t="shared" si="9"/>
        <v>0.10554273177133351</v>
      </c>
      <c r="F22" s="13">
        <f t="shared" si="9"/>
        <v>0.11269747064222414</v>
      </c>
      <c r="G22" s="11">
        <f t="shared" ref="G22:N22" si="10">-((1+$O$4)^(1/-4)-1)*G23</f>
        <v>0.1203372290635045</v>
      </c>
      <c r="H22" s="12">
        <f t="shared" si="10"/>
        <v>0.12849488649709556</v>
      </c>
      <c r="I22" s="12">
        <f t="shared" si="10"/>
        <v>0.1372055513027336</v>
      </c>
      <c r="J22" s="13">
        <f t="shared" si="10"/>
        <v>0.14650671183489142</v>
      </c>
      <c r="K22" s="11">
        <f t="shared" si="10"/>
        <v>0.15643839778255589</v>
      </c>
      <c r="L22" s="12">
        <f t="shared" si="10"/>
        <v>0.16704335244622426</v>
      </c>
      <c r="M22" s="12">
        <f t="shared" si="10"/>
        <v>0.17836721669355371</v>
      </c>
      <c r="N22" s="13">
        <f t="shared" si="10"/>
        <v>0.19045872538535891</v>
      </c>
      <c r="O22" s="57">
        <f t="shared" ref="O22:V22" si="11">((1+$O$4)^(1/4)-1)*O21</f>
        <v>0.20336991711732266</v>
      </c>
      <c r="P22" s="58">
        <f t="shared" si="11"/>
        <v>0.21715635818009157</v>
      </c>
      <c r="Q22" s="58">
        <f t="shared" si="11"/>
        <v>0.23187738170161987</v>
      </c>
      <c r="R22" s="59">
        <f t="shared" si="11"/>
        <v>0.24759634300096661</v>
      </c>
      <c r="S22" s="57">
        <f t="shared" si="11"/>
        <v>0.26438089225251954</v>
      </c>
      <c r="T22" s="58">
        <f t="shared" si="11"/>
        <v>0.28230326563411906</v>
      </c>
      <c r="U22" s="58">
        <f t="shared" si="11"/>
        <v>0.30144059621210584</v>
      </c>
      <c r="V22" s="59">
        <f t="shared" si="11"/>
        <v>0.3218752459012566</v>
      </c>
      <c r="W22" s="63"/>
      <c r="X22" s="7"/>
      <c r="Y22" s="16"/>
      <c r="Z22" s="16"/>
      <c r="AA22" s="16"/>
      <c r="AB22" s="16"/>
      <c r="AC22" s="17"/>
    </row>
    <row r="23" spans="2:29" x14ac:dyDescent="0.25">
      <c r="B23" s="7" t="s">
        <v>14</v>
      </c>
      <c r="C23" s="8">
        <f t="shared" ref="C23" si="12">D21</f>
        <v>1.4580655061981431</v>
      </c>
      <c r="D23" s="9">
        <f t="shared" ref="D23" si="13">E21</f>
        <v>1.5569077265805242</v>
      </c>
      <c r="E23" s="9">
        <f t="shared" ref="E23" si="14">F21</f>
        <v>1.6624504583518578</v>
      </c>
      <c r="F23" s="10">
        <f t="shared" ref="F23" si="15">G21</f>
        <v>1.7751479289940819</v>
      </c>
      <c r="G23" s="8">
        <f t="shared" ref="G23" si="16">H21</f>
        <v>1.8954851580575864</v>
      </c>
      <c r="H23" s="9">
        <f t="shared" ref="H23" si="17">I21</f>
        <v>2.0239800445546821</v>
      </c>
      <c r="I23" s="9">
        <f>J21</f>
        <v>2.1611855958574155</v>
      </c>
      <c r="J23" s="10">
        <f>K21</f>
        <v>2.307692307692307</v>
      </c>
      <c r="K23" s="8">
        <f t="shared" ref="K23:L23" si="18">L21</f>
        <v>2.4641307054748629</v>
      </c>
      <c r="L23" s="9">
        <f t="shared" si="18"/>
        <v>2.6311740579210872</v>
      </c>
      <c r="M23" s="9">
        <f>N21</f>
        <v>2.8095412746146411</v>
      </c>
      <c r="N23" s="10">
        <f>O21</f>
        <v>3</v>
      </c>
      <c r="O23" s="54">
        <f>SUM(O21:O22)</f>
        <v>3.2033699171173229</v>
      </c>
      <c r="P23" s="55">
        <f t="shared" ref="P23:Q23" si="19">SUM(P21+P22)</f>
        <v>3.4205262752974144</v>
      </c>
      <c r="Q23" s="55">
        <f t="shared" si="19"/>
        <v>3.6524036569990344</v>
      </c>
      <c r="R23" s="56">
        <f>SUM(R21+R22)</f>
        <v>3.9000000000000008</v>
      </c>
      <c r="S23" s="54">
        <f t="shared" ref="S23:V23" si="20">SUM(S21+S22)</f>
        <v>4.1643808922525203</v>
      </c>
      <c r="T23" s="55">
        <f t="shared" si="20"/>
        <v>4.4466841578866392</v>
      </c>
      <c r="U23" s="55">
        <f t="shared" si="20"/>
        <v>4.748124754098745</v>
      </c>
      <c r="V23" s="56">
        <f t="shared" si="20"/>
        <v>5.0700000000000021</v>
      </c>
      <c r="W23" s="63"/>
      <c r="X23" s="7"/>
      <c r="Y23" s="16"/>
      <c r="Z23" s="16"/>
      <c r="AA23" s="16"/>
      <c r="AB23" s="16"/>
      <c r="AC23" s="17"/>
    </row>
    <row r="24" spans="2:29" x14ac:dyDescent="0.25">
      <c r="B24" s="7"/>
      <c r="C24" s="8"/>
      <c r="D24" s="9"/>
      <c r="E24" s="9"/>
      <c r="F24" s="10"/>
      <c r="G24" s="8"/>
      <c r="H24" s="9"/>
      <c r="I24" s="9"/>
      <c r="J24" s="10"/>
      <c r="K24" s="8"/>
      <c r="L24" s="9"/>
      <c r="M24" s="9"/>
      <c r="N24" s="10"/>
      <c r="O24" s="54"/>
      <c r="P24" s="55"/>
      <c r="Q24" s="55"/>
      <c r="R24" s="56"/>
      <c r="S24" s="54"/>
      <c r="T24" s="55"/>
      <c r="U24" s="55"/>
      <c r="V24" s="56"/>
      <c r="W24" s="63"/>
      <c r="X24" s="7"/>
      <c r="Y24" s="16"/>
      <c r="Z24" s="16"/>
      <c r="AA24" s="16"/>
      <c r="AB24" s="16"/>
      <c r="AC24" s="17"/>
    </row>
    <row r="25" spans="2:29" ht="15" hidden="1" customHeight="1" outlineLevel="1" x14ac:dyDescent="0.25">
      <c r="B25" s="6" t="s">
        <v>36</v>
      </c>
      <c r="C25" s="6"/>
      <c r="D25" s="14"/>
      <c r="E25" s="14"/>
      <c r="F25" s="15"/>
      <c r="G25" s="8"/>
      <c r="H25" s="9"/>
      <c r="I25" s="9"/>
      <c r="J25" s="10"/>
      <c r="K25" s="8"/>
      <c r="L25" s="9"/>
      <c r="M25" s="9"/>
      <c r="N25" s="10"/>
      <c r="O25" s="54"/>
      <c r="P25" s="55"/>
      <c r="Q25" s="55"/>
      <c r="R25" s="56"/>
      <c r="S25" s="54"/>
      <c r="T25" s="55"/>
      <c r="U25" s="55"/>
      <c r="V25" s="56"/>
      <c r="W25" s="63"/>
      <c r="X25" s="7"/>
      <c r="Y25" s="16"/>
      <c r="Z25" s="16"/>
      <c r="AA25" s="16"/>
      <c r="AB25" s="16"/>
      <c r="AC25" s="17"/>
    </row>
    <row r="26" spans="2:29" ht="15" hidden="1" customHeight="1" outlineLevel="1" x14ac:dyDescent="0.25">
      <c r="B26" s="7" t="s">
        <v>29</v>
      </c>
      <c r="C26" s="7"/>
      <c r="D26" s="16"/>
      <c r="E26" s="16"/>
      <c r="F26" s="17"/>
      <c r="G26" s="7"/>
      <c r="H26" s="16"/>
      <c r="I26" s="16"/>
      <c r="J26" s="17"/>
      <c r="K26" s="8"/>
      <c r="L26" s="9"/>
      <c r="M26" s="9"/>
      <c r="N26" s="10"/>
      <c r="O26" s="54">
        <f>$C$21/4</f>
        <v>0.34137460172963108</v>
      </c>
      <c r="P26" s="55">
        <f>$C$21/4</f>
        <v>0.34137460172963108</v>
      </c>
      <c r="Q26" s="55">
        <f>$C$21/4</f>
        <v>0.34137460172963108</v>
      </c>
      <c r="R26" s="56">
        <f t="shared" ref="R26:V26" si="21">$C$21/4</f>
        <v>0.34137460172963108</v>
      </c>
      <c r="S26" s="54">
        <f t="shared" si="21"/>
        <v>0.34137460172963108</v>
      </c>
      <c r="T26" s="55">
        <f t="shared" si="21"/>
        <v>0.34137460172963108</v>
      </c>
      <c r="U26" s="55">
        <f t="shared" si="21"/>
        <v>0.34137460172963108</v>
      </c>
      <c r="V26" s="56">
        <f t="shared" si="21"/>
        <v>0.34137460172963108</v>
      </c>
      <c r="W26" s="63"/>
      <c r="X26" s="109" t="s">
        <v>42</v>
      </c>
      <c r="Y26" s="110"/>
      <c r="Z26" s="110"/>
      <c r="AA26" s="110"/>
      <c r="AB26" s="110"/>
      <c r="AC26" s="111"/>
    </row>
    <row r="27" spans="2:29" ht="15" hidden="1" customHeight="1" outlineLevel="1" x14ac:dyDescent="0.25">
      <c r="B27" s="7" t="s">
        <v>30</v>
      </c>
      <c r="C27" s="7"/>
      <c r="D27" s="16"/>
      <c r="E27" s="16"/>
      <c r="F27" s="17"/>
      <c r="G27" s="7"/>
      <c r="H27" s="16"/>
      <c r="I27" s="16"/>
      <c r="J27" s="17"/>
      <c r="K27" s="8"/>
      <c r="L27" s="9"/>
      <c r="M27" s="9"/>
      <c r="N27" s="10"/>
      <c r="O27" s="54">
        <f>O26*(1-$O$6)</f>
        <v>6.8274920345926207E-2</v>
      </c>
      <c r="P27" s="55">
        <f t="shared" ref="P27:V27" si="22">P26*(1-$O$6)</f>
        <v>6.8274920345926207E-2</v>
      </c>
      <c r="Q27" s="55">
        <f t="shared" si="22"/>
        <v>6.8274920345926207E-2</v>
      </c>
      <c r="R27" s="56">
        <f t="shared" si="22"/>
        <v>6.8274920345926207E-2</v>
      </c>
      <c r="S27" s="54">
        <f t="shared" si="22"/>
        <v>6.8274920345926207E-2</v>
      </c>
      <c r="T27" s="55">
        <f t="shared" si="22"/>
        <v>6.8274920345926207E-2</v>
      </c>
      <c r="U27" s="55">
        <f t="shared" si="22"/>
        <v>6.8274920345926207E-2</v>
      </c>
      <c r="V27" s="56">
        <f t="shared" si="22"/>
        <v>6.8274920345926207E-2</v>
      </c>
      <c r="W27" s="63"/>
      <c r="X27" s="109" t="s">
        <v>24</v>
      </c>
      <c r="Y27" s="110"/>
      <c r="Z27" s="110"/>
      <c r="AA27" s="110"/>
      <c r="AB27" s="110"/>
      <c r="AC27" s="111"/>
    </row>
    <row r="28" spans="2:29" ht="15" hidden="1" customHeight="1" outlineLevel="1" x14ac:dyDescent="0.25">
      <c r="B28" s="7" t="s">
        <v>31</v>
      </c>
      <c r="C28" s="7"/>
      <c r="D28" s="16"/>
      <c r="E28" s="16"/>
      <c r="F28" s="17"/>
      <c r="G28" s="7"/>
      <c r="H28" s="16"/>
      <c r="I28" s="16"/>
      <c r="J28" s="17"/>
      <c r="K28" s="8"/>
      <c r="L28" s="9"/>
      <c r="M28" s="9"/>
      <c r="N28" s="10"/>
      <c r="O28" s="54">
        <f>O26*$O$10</f>
        <v>3.4137460172963111E-2</v>
      </c>
      <c r="P28" s="55">
        <f t="shared" ref="P28:V28" si="23">P26*$O$10</f>
        <v>3.4137460172963111E-2</v>
      </c>
      <c r="Q28" s="55">
        <f t="shared" si="23"/>
        <v>3.4137460172963111E-2</v>
      </c>
      <c r="R28" s="56">
        <f t="shared" si="23"/>
        <v>3.4137460172963111E-2</v>
      </c>
      <c r="S28" s="54">
        <f t="shared" si="23"/>
        <v>3.4137460172963111E-2</v>
      </c>
      <c r="T28" s="55">
        <f t="shared" si="23"/>
        <v>3.4137460172963111E-2</v>
      </c>
      <c r="U28" s="55">
        <f t="shared" si="23"/>
        <v>3.4137460172963111E-2</v>
      </c>
      <c r="V28" s="56">
        <f t="shared" si="23"/>
        <v>3.4137460172963111E-2</v>
      </c>
      <c r="W28" s="63"/>
      <c r="X28" s="7"/>
      <c r="Y28" s="16"/>
      <c r="Z28" s="16"/>
      <c r="AA28" s="16"/>
      <c r="AB28" s="16"/>
      <c r="AC28" s="17"/>
    </row>
    <row r="29" spans="2:29" ht="15" hidden="1" customHeight="1" outlineLevel="1" x14ac:dyDescent="0.25">
      <c r="B29" s="18" t="s">
        <v>33</v>
      </c>
      <c r="C29" s="19"/>
      <c r="D29" s="20"/>
      <c r="E29" s="20"/>
      <c r="F29" s="21"/>
      <c r="G29" s="19"/>
      <c r="H29" s="20"/>
      <c r="I29" s="20"/>
      <c r="J29" s="21"/>
      <c r="K29" s="22"/>
      <c r="L29" s="23"/>
      <c r="M29" s="23"/>
      <c r="N29" s="24"/>
      <c r="O29" s="60">
        <f>O26-O27-O28</f>
        <v>0.23896222121074179</v>
      </c>
      <c r="P29" s="61">
        <f t="shared" ref="P29:V29" si="24">P26-P27-P28</f>
        <v>0.23896222121074179</v>
      </c>
      <c r="Q29" s="61">
        <f t="shared" si="24"/>
        <v>0.23896222121074179</v>
      </c>
      <c r="R29" s="62">
        <f t="shared" si="24"/>
        <v>0.23896222121074179</v>
      </c>
      <c r="S29" s="60">
        <f t="shared" si="24"/>
        <v>0.23896222121074179</v>
      </c>
      <c r="T29" s="61">
        <f t="shared" si="24"/>
        <v>0.23896222121074179</v>
      </c>
      <c r="U29" s="61">
        <f t="shared" si="24"/>
        <v>0.23896222121074179</v>
      </c>
      <c r="V29" s="62">
        <f t="shared" si="24"/>
        <v>0.23896222121074179</v>
      </c>
      <c r="W29" s="63"/>
      <c r="X29" s="7"/>
      <c r="Y29" s="16"/>
      <c r="Z29" s="16"/>
      <c r="AA29" s="16"/>
      <c r="AB29" s="16"/>
      <c r="AC29" s="17"/>
    </row>
    <row r="30" spans="2:29" ht="15" hidden="1" customHeight="1" outlineLevel="1" x14ac:dyDescent="0.25">
      <c r="B30" s="7"/>
      <c r="C30" s="7"/>
      <c r="D30" s="16"/>
      <c r="E30" s="16"/>
      <c r="F30" s="17"/>
      <c r="G30" s="7"/>
      <c r="H30" s="16"/>
      <c r="I30" s="16"/>
      <c r="J30" s="17"/>
      <c r="K30" s="8"/>
      <c r="L30" s="9"/>
      <c r="M30" s="9"/>
      <c r="N30" s="10"/>
      <c r="O30" s="54"/>
      <c r="P30" s="55"/>
      <c r="Q30" s="55"/>
      <c r="R30" s="56"/>
      <c r="S30" s="54"/>
      <c r="T30" s="55"/>
      <c r="U30" s="55"/>
      <c r="V30" s="56"/>
      <c r="W30" s="63"/>
      <c r="X30" s="7"/>
      <c r="Y30" s="16"/>
      <c r="Z30" s="16"/>
      <c r="AA30" s="16"/>
      <c r="AB30" s="16"/>
      <c r="AC30" s="17"/>
    </row>
    <row r="31" spans="2:29" ht="15" hidden="1" customHeight="1" outlineLevel="1" x14ac:dyDescent="0.25">
      <c r="B31" s="25" t="s">
        <v>56</v>
      </c>
      <c r="C31" s="25"/>
      <c r="D31" s="26"/>
      <c r="E31" s="26"/>
      <c r="F31" s="27"/>
      <c r="G31" s="28"/>
      <c r="H31" s="29"/>
      <c r="I31" s="29"/>
      <c r="J31" s="30"/>
      <c r="K31" s="7"/>
      <c r="L31" s="16"/>
      <c r="M31" s="16"/>
      <c r="N31" s="17"/>
      <c r="O31" s="54"/>
      <c r="P31" s="55"/>
      <c r="Q31" s="55"/>
      <c r="R31" s="56"/>
      <c r="S31" s="54"/>
      <c r="T31" s="55"/>
      <c r="U31" s="55"/>
      <c r="V31" s="56"/>
      <c r="W31" s="63"/>
      <c r="X31" s="7"/>
      <c r="Y31" s="16"/>
      <c r="Z31" s="16"/>
      <c r="AA31" s="16"/>
      <c r="AB31" s="16"/>
      <c r="AC31" s="17"/>
    </row>
    <row r="32" spans="2:29" ht="15" hidden="1" customHeight="1" outlineLevel="1" x14ac:dyDescent="0.25">
      <c r="B32" s="31" t="s">
        <v>34</v>
      </c>
      <c r="C32" s="31"/>
      <c r="D32" s="32"/>
      <c r="E32" s="32"/>
      <c r="F32" s="33"/>
      <c r="G32" s="28"/>
      <c r="H32" s="29"/>
      <c r="I32" s="29"/>
      <c r="J32" s="30"/>
      <c r="K32" s="7"/>
      <c r="L32" s="16"/>
      <c r="M32" s="16"/>
      <c r="N32" s="17"/>
      <c r="O32" s="54">
        <f>K22+G22+C22+O22</f>
        <v>0.57271264324300186</v>
      </c>
      <c r="P32" s="55">
        <f>L22+H22+D22+P22</f>
        <v>0.61153681750579258</v>
      </c>
      <c r="Q32" s="55">
        <f>M22+I22+E22+Q22</f>
        <v>0.65299288146924073</v>
      </c>
      <c r="R32" s="56">
        <f>N22+J22+F22+R22</f>
        <v>0.69725925086344098</v>
      </c>
      <c r="S32" s="54">
        <f>K22+G22+C22+O22+S22</f>
        <v>0.83709353549552135</v>
      </c>
      <c r="T32" s="55">
        <f>L22+H22+D22+P22+T22</f>
        <v>0.89384008313991159</v>
      </c>
      <c r="U32" s="55">
        <f>M22+I22+E22+Q22+U22</f>
        <v>0.95443347768134656</v>
      </c>
      <c r="V32" s="56">
        <f>N22+J22+F22+R22+V22</f>
        <v>1.0191344967646976</v>
      </c>
      <c r="W32" s="63"/>
      <c r="X32" s="109" t="s">
        <v>43</v>
      </c>
      <c r="Y32" s="110"/>
      <c r="Z32" s="110"/>
      <c r="AA32" s="110"/>
      <c r="AB32" s="110"/>
      <c r="AC32" s="111"/>
    </row>
    <row r="33" spans="2:29" ht="15" hidden="1" customHeight="1" outlineLevel="1" x14ac:dyDescent="0.25">
      <c r="B33" s="31" t="s">
        <v>30</v>
      </c>
      <c r="C33" s="31"/>
      <c r="D33" s="32"/>
      <c r="E33" s="32"/>
      <c r="F33" s="33"/>
      <c r="G33" s="28"/>
      <c r="H33" s="29"/>
      <c r="I33" s="29"/>
      <c r="J33" s="30"/>
      <c r="K33" s="7"/>
      <c r="L33" s="16"/>
      <c r="M33" s="16"/>
      <c r="N33" s="17"/>
      <c r="O33" s="54">
        <f>O32*(1-$O$6)</f>
        <v>0.11454252864860034</v>
      </c>
      <c r="P33" s="55">
        <f t="shared" ref="P33:V33" si="25">P32*(1-$O$6)</f>
        <v>0.12230736350115849</v>
      </c>
      <c r="Q33" s="55">
        <f t="shared" si="25"/>
        <v>0.13059857629384811</v>
      </c>
      <c r="R33" s="56">
        <f t="shared" si="25"/>
        <v>0.13945185017268816</v>
      </c>
      <c r="S33" s="54">
        <f t="shared" si="25"/>
        <v>0.16741870709910422</v>
      </c>
      <c r="T33" s="55">
        <f t="shared" si="25"/>
        <v>0.17876801662798228</v>
      </c>
      <c r="U33" s="55">
        <f t="shared" si="25"/>
        <v>0.19088669553626927</v>
      </c>
      <c r="V33" s="56">
        <f t="shared" si="25"/>
        <v>0.20382689935293946</v>
      </c>
      <c r="W33" s="63"/>
      <c r="X33" s="7"/>
      <c r="Y33" s="16"/>
      <c r="Z33" s="16"/>
      <c r="AA33" s="16"/>
      <c r="AB33" s="16"/>
      <c r="AC33" s="17"/>
    </row>
    <row r="34" spans="2:29" ht="15" hidden="1" customHeight="1" outlineLevel="1" x14ac:dyDescent="0.25">
      <c r="B34" s="7" t="s">
        <v>31</v>
      </c>
      <c r="C34" s="31"/>
      <c r="D34" s="32"/>
      <c r="E34" s="32"/>
      <c r="F34" s="33"/>
      <c r="G34" s="28"/>
      <c r="H34" s="29"/>
      <c r="I34" s="29"/>
      <c r="J34" s="30"/>
      <c r="K34" s="7"/>
      <c r="L34" s="16"/>
      <c r="M34" s="16"/>
      <c r="N34" s="17"/>
      <c r="O34" s="54">
        <f>O32*$O$10</f>
        <v>5.7271264324300186E-2</v>
      </c>
      <c r="P34" s="55">
        <f t="shared" ref="P34:V34" si="26">P32*$O$10</f>
        <v>6.115368175057926E-2</v>
      </c>
      <c r="Q34" s="55">
        <f t="shared" si="26"/>
        <v>6.5299288146924081E-2</v>
      </c>
      <c r="R34" s="56">
        <f t="shared" si="26"/>
        <v>6.9725925086344107E-2</v>
      </c>
      <c r="S34" s="54">
        <f t="shared" si="26"/>
        <v>8.370935354955214E-2</v>
      </c>
      <c r="T34" s="55">
        <f t="shared" si="26"/>
        <v>8.9384008313991167E-2</v>
      </c>
      <c r="U34" s="55">
        <f t="shared" si="26"/>
        <v>9.5443347768134665E-2</v>
      </c>
      <c r="V34" s="56">
        <f t="shared" si="26"/>
        <v>0.10191344967646976</v>
      </c>
      <c r="W34" s="63"/>
      <c r="X34" s="7"/>
      <c r="Y34" s="16"/>
      <c r="Z34" s="16"/>
      <c r="AA34" s="16"/>
      <c r="AB34" s="16"/>
      <c r="AC34" s="17"/>
    </row>
    <row r="35" spans="2:29" ht="15" hidden="1" customHeight="1" outlineLevel="1" x14ac:dyDescent="0.25">
      <c r="B35" s="18" t="s">
        <v>37</v>
      </c>
      <c r="C35" s="34"/>
      <c r="D35" s="35"/>
      <c r="E35" s="35"/>
      <c r="F35" s="36"/>
      <c r="G35" s="37"/>
      <c r="H35" s="38"/>
      <c r="I35" s="38"/>
      <c r="J35" s="39"/>
      <c r="K35" s="19"/>
      <c r="L35" s="20"/>
      <c r="M35" s="20"/>
      <c r="N35" s="21"/>
      <c r="O35" s="60">
        <f>O32-O33-O34</f>
        <v>0.4008988502701013</v>
      </c>
      <c r="P35" s="61">
        <f t="shared" ref="P35:V35" si="27">P32-P33-P34</f>
        <v>0.4280757722540548</v>
      </c>
      <c r="Q35" s="61">
        <f t="shared" si="27"/>
        <v>0.45709501702846855</v>
      </c>
      <c r="R35" s="62">
        <f t="shared" si="27"/>
        <v>0.48808147560440873</v>
      </c>
      <c r="S35" s="60">
        <f t="shared" si="27"/>
        <v>0.58596547484686501</v>
      </c>
      <c r="T35" s="61">
        <f t="shared" si="27"/>
        <v>0.62568805819793816</v>
      </c>
      <c r="U35" s="61">
        <f t="shared" si="27"/>
        <v>0.66810343437694264</v>
      </c>
      <c r="V35" s="62">
        <f t="shared" si="27"/>
        <v>0.71339414773528831</v>
      </c>
      <c r="W35" s="63"/>
      <c r="X35" s="7"/>
      <c r="Y35" s="16"/>
      <c r="Z35" s="16"/>
      <c r="AA35" s="16"/>
      <c r="AB35" s="16"/>
      <c r="AC35" s="17"/>
    </row>
    <row r="36" spans="2:29" ht="15" hidden="1" customHeight="1" outlineLevel="1" x14ac:dyDescent="0.25">
      <c r="B36" s="7"/>
      <c r="C36" s="31"/>
      <c r="D36" s="32"/>
      <c r="E36" s="32"/>
      <c r="F36" s="33"/>
      <c r="G36" s="28"/>
      <c r="H36" s="29"/>
      <c r="I36" s="29"/>
      <c r="J36" s="30"/>
      <c r="K36" s="7"/>
      <c r="L36" s="16"/>
      <c r="M36" s="16"/>
      <c r="N36" s="17"/>
      <c r="O36" s="54"/>
      <c r="P36" s="55"/>
      <c r="Q36" s="55"/>
      <c r="R36" s="56"/>
      <c r="S36" s="54"/>
      <c r="T36" s="55"/>
      <c r="U36" s="55"/>
      <c r="V36" s="56"/>
      <c r="W36" s="63"/>
      <c r="X36" s="7"/>
      <c r="Y36" s="16"/>
      <c r="Z36" s="16"/>
      <c r="AA36" s="16"/>
      <c r="AB36" s="16"/>
      <c r="AC36" s="17"/>
    </row>
    <row r="37" spans="2:29" ht="15" hidden="1" customHeight="1" outlineLevel="1" x14ac:dyDescent="0.25">
      <c r="B37" s="25" t="s">
        <v>38</v>
      </c>
      <c r="C37" s="31"/>
      <c r="D37" s="32"/>
      <c r="E37" s="32"/>
      <c r="F37" s="33"/>
      <c r="G37" s="28"/>
      <c r="H37" s="29"/>
      <c r="I37" s="29"/>
      <c r="J37" s="30"/>
      <c r="K37" s="7"/>
      <c r="L37" s="16"/>
      <c r="M37" s="16"/>
      <c r="N37" s="17"/>
      <c r="O37" s="54"/>
      <c r="P37" s="55"/>
      <c r="Q37" s="55"/>
      <c r="R37" s="56"/>
      <c r="S37" s="54"/>
      <c r="T37" s="55"/>
      <c r="U37" s="55"/>
      <c r="V37" s="56"/>
      <c r="W37" s="63"/>
      <c r="X37" s="7"/>
      <c r="Y37" s="16"/>
      <c r="Z37" s="16"/>
      <c r="AA37" s="16"/>
      <c r="AB37" s="16"/>
      <c r="AC37" s="17"/>
    </row>
    <row r="38" spans="2:29" ht="15" hidden="1" customHeight="1" outlineLevel="1" x14ac:dyDescent="0.25">
      <c r="B38" s="31" t="s">
        <v>39</v>
      </c>
      <c r="C38" s="31"/>
      <c r="D38" s="32"/>
      <c r="E38" s="32"/>
      <c r="F38" s="33"/>
      <c r="G38" s="28"/>
      <c r="H38" s="29"/>
      <c r="I38" s="29"/>
      <c r="J38" s="30"/>
      <c r="K38" s="7"/>
      <c r="L38" s="16"/>
      <c r="M38" s="16"/>
      <c r="N38" s="17"/>
      <c r="O38" s="54">
        <f>O22</f>
        <v>0.20336991711732266</v>
      </c>
      <c r="P38" s="55">
        <f t="shared" ref="P38:V38" si="28">P22</f>
        <v>0.21715635818009157</v>
      </c>
      <c r="Q38" s="55">
        <f t="shared" si="28"/>
        <v>0.23187738170161987</v>
      </c>
      <c r="R38" s="56">
        <f t="shared" si="28"/>
        <v>0.24759634300096661</v>
      </c>
      <c r="S38" s="54">
        <f t="shared" si="28"/>
        <v>0.26438089225251954</v>
      </c>
      <c r="T38" s="55">
        <f t="shared" si="28"/>
        <v>0.28230326563411906</v>
      </c>
      <c r="U38" s="55">
        <f t="shared" si="28"/>
        <v>0.30144059621210584</v>
      </c>
      <c r="V38" s="56">
        <f t="shared" si="28"/>
        <v>0.3218752459012566</v>
      </c>
      <c r="W38" s="63"/>
      <c r="X38" s="7"/>
      <c r="Y38" s="16"/>
      <c r="Z38" s="16"/>
      <c r="AA38" s="16"/>
      <c r="AB38" s="16"/>
      <c r="AC38" s="17"/>
    </row>
    <row r="39" spans="2:29" ht="15" hidden="1" customHeight="1" outlineLevel="1" x14ac:dyDescent="0.25">
      <c r="B39" s="18" t="s">
        <v>40</v>
      </c>
      <c r="C39" s="19"/>
      <c r="D39" s="20"/>
      <c r="E39" s="20"/>
      <c r="F39" s="21"/>
      <c r="G39" s="19"/>
      <c r="H39" s="20"/>
      <c r="I39" s="20"/>
      <c r="J39" s="21"/>
      <c r="K39" s="22"/>
      <c r="L39" s="23"/>
      <c r="M39" s="23"/>
      <c r="N39" s="24"/>
      <c r="O39" s="60">
        <f>O38*$O$8</f>
        <v>0.30505487567598399</v>
      </c>
      <c r="P39" s="61">
        <f>P38*$O$8</f>
        <v>0.32573453727013735</v>
      </c>
      <c r="Q39" s="61">
        <f>Q38*$O$8</f>
        <v>0.3478160725524298</v>
      </c>
      <c r="R39" s="62">
        <f>R38*$O$8</f>
        <v>0.37139451450144989</v>
      </c>
      <c r="S39" s="60">
        <f>S38*$O$9</f>
        <v>0.33047611531564941</v>
      </c>
      <c r="T39" s="61">
        <f t="shared" ref="T39:V39" si="29">T38*$O$9</f>
        <v>0.35287908204264884</v>
      </c>
      <c r="U39" s="61">
        <f t="shared" si="29"/>
        <v>0.3768007452651323</v>
      </c>
      <c r="V39" s="62">
        <f t="shared" si="29"/>
        <v>0.40234405737657075</v>
      </c>
      <c r="W39" s="63"/>
      <c r="X39" s="7"/>
      <c r="Y39" s="16"/>
      <c r="Z39" s="16"/>
      <c r="AA39" s="16"/>
      <c r="AB39" s="16"/>
      <c r="AC39" s="17"/>
    </row>
    <row r="40" spans="2:29" ht="15" hidden="1" customHeight="1" outlineLevel="1" x14ac:dyDescent="0.25">
      <c r="B40" s="7"/>
      <c r="C40" s="7"/>
      <c r="D40" s="16"/>
      <c r="E40" s="16"/>
      <c r="F40" s="17"/>
      <c r="G40" s="7"/>
      <c r="H40" s="16"/>
      <c r="I40" s="16"/>
      <c r="J40" s="17"/>
      <c r="K40" s="8"/>
      <c r="L40" s="9"/>
      <c r="M40" s="9"/>
      <c r="N40" s="10"/>
      <c r="O40" s="54"/>
      <c r="P40" s="55"/>
      <c r="Q40" s="55"/>
      <c r="R40" s="56"/>
      <c r="S40" s="54"/>
      <c r="T40" s="55"/>
      <c r="U40" s="55"/>
      <c r="V40" s="56"/>
      <c r="W40" s="63"/>
      <c r="X40" s="7"/>
      <c r="Y40" s="16"/>
      <c r="Z40" s="16"/>
      <c r="AA40" s="16"/>
      <c r="AB40" s="16"/>
      <c r="AC40" s="17"/>
    </row>
    <row r="41" spans="2:29" collapsed="1" x14ac:dyDescent="0.25">
      <c r="B41" s="7" t="s">
        <v>17</v>
      </c>
      <c r="C41" s="7"/>
      <c r="D41" s="16"/>
      <c r="E41" s="16"/>
      <c r="F41" s="17"/>
      <c r="G41" s="7"/>
      <c r="H41" s="16"/>
      <c r="I41" s="16"/>
      <c r="J41" s="17"/>
      <c r="K41" s="8"/>
      <c r="L41" s="9"/>
      <c r="M41" s="9"/>
      <c r="N41" s="10"/>
      <c r="O41" s="54">
        <f>O29+O35+O39</f>
        <v>0.94491594715682703</v>
      </c>
      <c r="P41" s="55">
        <f t="shared" ref="P41:V41" si="30">P29+P35+P39</f>
        <v>0.99277253073493388</v>
      </c>
      <c r="Q41" s="55">
        <f t="shared" si="30"/>
        <v>1.04387331079164</v>
      </c>
      <c r="R41" s="56">
        <f t="shared" si="30"/>
        <v>1.0984382113166005</v>
      </c>
      <c r="S41" s="54">
        <f t="shared" si="30"/>
        <v>1.1554038113732563</v>
      </c>
      <c r="T41" s="55">
        <f t="shared" si="30"/>
        <v>1.2175293614513287</v>
      </c>
      <c r="U41" s="55">
        <f t="shared" si="30"/>
        <v>1.2838664008528167</v>
      </c>
      <c r="V41" s="56">
        <f t="shared" si="30"/>
        <v>1.354700426322601</v>
      </c>
      <c r="W41" s="63"/>
      <c r="X41" s="109" t="s">
        <v>50</v>
      </c>
      <c r="Y41" s="110"/>
      <c r="Z41" s="110"/>
      <c r="AA41" s="110"/>
      <c r="AB41" s="110"/>
      <c r="AC41" s="111"/>
    </row>
    <row r="42" spans="2:29" x14ac:dyDescent="0.25">
      <c r="B42" s="7" t="s">
        <v>23</v>
      </c>
      <c r="C42" s="7"/>
      <c r="D42" s="16"/>
      <c r="E42" s="16"/>
      <c r="F42" s="17"/>
      <c r="G42" s="7"/>
      <c r="H42" s="16"/>
      <c r="I42" s="16"/>
      <c r="J42" s="17"/>
      <c r="K42" s="8"/>
      <c r="L42" s="9"/>
      <c r="M42" s="9"/>
      <c r="N42" s="10"/>
      <c r="O42" s="54">
        <f>($O$7/1000000)/4</f>
        <v>1.5625E-2</v>
      </c>
      <c r="P42" s="55">
        <f t="shared" ref="P42:V42" si="31">($O$7/1000000)/4</f>
        <v>1.5625E-2</v>
      </c>
      <c r="Q42" s="55">
        <f t="shared" si="31"/>
        <v>1.5625E-2</v>
      </c>
      <c r="R42" s="56">
        <f t="shared" si="31"/>
        <v>1.5625E-2</v>
      </c>
      <c r="S42" s="54">
        <f t="shared" si="31"/>
        <v>1.5625E-2</v>
      </c>
      <c r="T42" s="55">
        <f t="shared" si="31"/>
        <v>1.5625E-2</v>
      </c>
      <c r="U42" s="55">
        <f t="shared" si="31"/>
        <v>1.5625E-2</v>
      </c>
      <c r="V42" s="56">
        <f t="shared" si="31"/>
        <v>1.5625E-2</v>
      </c>
      <c r="W42" s="63"/>
      <c r="X42" s="7"/>
      <c r="Y42" s="16"/>
      <c r="Z42" s="16"/>
      <c r="AA42" s="16"/>
      <c r="AB42" s="16"/>
      <c r="AC42" s="17"/>
    </row>
    <row r="43" spans="2:29" ht="15.75" thickBot="1" x14ac:dyDescent="0.3">
      <c r="B43" s="7"/>
      <c r="C43" s="7"/>
      <c r="D43" s="16"/>
      <c r="E43" s="16"/>
      <c r="F43" s="17"/>
      <c r="G43" s="7"/>
      <c r="H43" s="16"/>
      <c r="I43" s="16"/>
      <c r="J43" s="17"/>
      <c r="K43" s="8"/>
      <c r="L43" s="9"/>
      <c r="M43" s="9"/>
      <c r="N43" s="10"/>
      <c r="O43" s="8"/>
      <c r="P43" s="9"/>
      <c r="Q43" s="9"/>
      <c r="R43" s="10"/>
      <c r="S43" s="8"/>
      <c r="T43" s="9"/>
      <c r="U43" s="9"/>
      <c r="V43" s="10"/>
      <c r="W43" s="63"/>
      <c r="X43" s="7"/>
      <c r="Y43" s="16"/>
      <c r="Z43" s="16"/>
      <c r="AA43" s="16"/>
      <c r="AB43" s="16"/>
      <c r="AC43" s="17"/>
    </row>
    <row r="44" spans="2:29" ht="21.75" thickBot="1" x14ac:dyDescent="0.4">
      <c r="B44" s="95" t="s">
        <v>18</v>
      </c>
      <c r="C44" s="95"/>
      <c r="D44" s="96"/>
      <c r="E44" s="96"/>
      <c r="F44" s="97"/>
      <c r="G44" s="95"/>
      <c r="H44" s="96"/>
      <c r="I44" s="96"/>
      <c r="J44" s="97"/>
      <c r="K44" s="98"/>
      <c r="L44" s="99"/>
      <c r="M44" s="99"/>
      <c r="N44" s="100"/>
      <c r="O44" s="98">
        <f>O41/O42</f>
        <v>60.47462061803693</v>
      </c>
      <c r="P44" s="99">
        <f t="shared" ref="P44:V44" si="32">P41/P42</f>
        <v>63.537441967035768</v>
      </c>
      <c r="Q44" s="99">
        <f t="shared" si="32"/>
        <v>66.807891890664962</v>
      </c>
      <c r="R44" s="100">
        <f t="shared" si="32"/>
        <v>70.30004552426243</v>
      </c>
      <c r="S44" s="98">
        <f t="shared" si="32"/>
        <v>73.945843927888404</v>
      </c>
      <c r="T44" s="99">
        <f t="shared" si="32"/>
        <v>77.921879132885039</v>
      </c>
      <c r="U44" s="99">
        <f t="shared" si="32"/>
        <v>82.167449654580267</v>
      </c>
      <c r="V44" s="100">
        <f t="shared" si="32"/>
        <v>86.700827284646465</v>
      </c>
      <c r="W44" s="63"/>
      <c r="X44" s="7"/>
      <c r="Y44" s="16"/>
      <c r="Z44" s="16"/>
      <c r="AA44" s="16"/>
      <c r="AB44" s="16"/>
      <c r="AC44" s="17"/>
    </row>
    <row r="45" spans="2:29" x14ac:dyDescent="0.25">
      <c r="B45" s="7"/>
      <c r="C45" s="7"/>
      <c r="D45" s="16"/>
      <c r="E45" s="16"/>
      <c r="F45" s="17"/>
      <c r="G45" s="7"/>
      <c r="H45" s="16"/>
      <c r="I45" s="16"/>
      <c r="J45" s="17"/>
      <c r="K45" s="28"/>
      <c r="L45" s="29"/>
      <c r="M45" s="29"/>
      <c r="N45" s="30"/>
      <c r="O45" s="28"/>
      <c r="P45" s="29"/>
      <c r="Q45" s="29"/>
      <c r="R45" s="30"/>
      <c r="S45" s="28"/>
      <c r="T45" s="29"/>
      <c r="U45" s="29"/>
      <c r="V45" s="30"/>
      <c r="W45" s="63"/>
      <c r="X45" s="7"/>
      <c r="Y45" s="16"/>
      <c r="Z45" s="16"/>
      <c r="AA45" s="16"/>
      <c r="AB45" s="16"/>
      <c r="AC45" s="17"/>
    </row>
    <row r="46" spans="2:29" x14ac:dyDescent="0.25">
      <c r="B46" s="42" t="s">
        <v>19</v>
      </c>
      <c r="C46" s="42"/>
      <c r="D46" s="43"/>
      <c r="E46" s="43"/>
      <c r="F46" s="44"/>
      <c r="G46" s="42"/>
      <c r="H46" s="43"/>
      <c r="I46" s="43"/>
      <c r="J46" s="44"/>
      <c r="K46" s="28"/>
      <c r="L46" s="29"/>
      <c r="M46" s="29"/>
      <c r="N46" s="30"/>
      <c r="O46" s="28"/>
      <c r="P46" s="29"/>
      <c r="Q46" s="29"/>
      <c r="R46" s="30"/>
      <c r="S46" s="28"/>
      <c r="T46" s="29"/>
      <c r="U46" s="29"/>
      <c r="V46" s="30"/>
      <c r="W46" s="63"/>
      <c r="X46" s="7"/>
      <c r="Y46" s="16"/>
      <c r="Z46" s="16"/>
      <c r="AA46" s="16"/>
      <c r="AB46" s="16"/>
      <c r="AC46" s="17"/>
    </row>
    <row r="47" spans="2:29" x14ac:dyDescent="0.25">
      <c r="B47" s="31" t="s">
        <v>8</v>
      </c>
      <c r="C47" s="31"/>
      <c r="D47" s="32"/>
      <c r="E47" s="32"/>
      <c r="F47" s="33"/>
      <c r="G47" s="31"/>
      <c r="H47" s="32"/>
      <c r="I47" s="32"/>
      <c r="J47" s="33"/>
      <c r="K47" s="45"/>
      <c r="L47" s="46"/>
      <c r="M47" s="46"/>
      <c r="N47" s="47"/>
      <c r="O47" s="45">
        <f t="shared" ref="O47:V47" si="33">O44*$O$13</f>
        <v>6.0474620618036932</v>
      </c>
      <c r="P47" s="46">
        <f t="shared" si="33"/>
        <v>6.3537441967035768</v>
      </c>
      <c r="Q47" s="46">
        <f t="shared" si="33"/>
        <v>6.6807891890664965</v>
      </c>
      <c r="R47" s="47">
        <f t="shared" si="33"/>
        <v>7.0300045524262433</v>
      </c>
      <c r="S47" s="45">
        <f t="shared" si="33"/>
        <v>7.3945843927888406</v>
      </c>
      <c r="T47" s="46">
        <f t="shared" si="33"/>
        <v>7.7921879132885046</v>
      </c>
      <c r="U47" s="46">
        <f t="shared" si="33"/>
        <v>8.2167449654580267</v>
      </c>
      <c r="V47" s="47">
        <f t="shared" si="33"/>
        <v>8.6700827284646476</v>
      </c>
      <c r="W47" s="63"/>
      <c r="X47" s="7"/>
      <c r="Y47" s="16"/>
      <c r="Z47" s="16"/>
      <c r="AA47" s="16"/>
      <c r="AB47" s="16"/>
      <c r="AC47" s="17"/>
    </row>
    <row r="48" spans="2:29" x14ac:dyDescent="0.25">
      <c r="B48" s="7" t="s">
        <v>0</v>
      </c>
      <c r="C48" s="7"/>
      <c r="D48" s="16"/>
      <c r="E48" s="16"/>
      <c r="F48" s="17"/>
      <c r="G48" s="7"/>
      <c r="H48" s="16"/>
      <c r="I48" s="16"/>
      <c r="J48" s="17"/>
      <c r="K48" s="45"/>
      <c r="L48" s="46"/>
      <c r="M48" s="46"/>
      <c r="N48" s="47"/>
      <c r="O48" s="45">
        <f t="shared" ref="O48:V48" si="34">O44*$O$14</f>
        <v>18.142386185411077</v>
      </c>
      <c r="P48" s="46">
        <f t="shared" si="34"/>
        <v>19.06123259011073</v>
      </c>
      <c r="Q48" s="46">
        <f t="shared" si="34"/>
        <v>20.042367567199488</v>
      </c>
      <c r="R48" s="47">
        <f t="shared" si="34"/>
        <v>21.090013657278728</v>
      </c>
      <c r="S48" s="45">
        <f t="shared" si="34"/>
        <v>22.183753178366519</v>
      </c>
      <c r="T48" s="46">
        <f t="shared" si="34"/>
        <v>23.37656373986551</v>
      </c>
      <c r="U48" s="46">
        <f t="shared" si="34"/>
        <v>24.65023489637408</v>
      </c>
      <c r="V48" s="47">
        <f t="shared" si="34"/>
        <v>26.010248185393937</v>
      </c>
      <c r="W48" s="63"/>
      <c r="X48" s="7"/>
      <c r="Y48" s="16"/>
      <c r="Z48" s="16"/>
      <c r="AA48" s="16"/>
      <c r="AB48" s="16"/>
      <c r="AC48" s="17"/>
    </row>
    <row r="49" spans="2:29" x14ac:dyDescent="0.25">
      <c r="B49" s="7" t="s">
        <v>1</v>
      </c>
      <c r="C49" s="7"/>
      <c r="D49" s="16"/>
      <c r="E49" s="16"/>
      <c r="F49" s="17"/>
      <c r="G49" s="7"/>
      <c r="H49" s="16"/>
      <c r="I49" s="16"/>
      <c r="J49" s="17"/>
      <c r="K49" s="45"/>
      <c r="L49" s="46"/>
      <c r="M49" s="46"/>
      <c r="N49" s="47"/>
      <c r="O49" s="45">
        <f t="shared" ref="O49:V49" si="35">O44*$O$15</f>
        <v>24.189848247214773</v>
      </c>
      <c r="P49" s="46">
        <f t="shared" si="35"/>
        <v>25.414976786814307</v>
      </c>
      <c r="Q49" s="46">
        <f t="shared" si="35"/>
        <v>26.723156756265986</v>
      </c>
      <c r="R49" s="47">
        <f t="shared" si="35"/>
        <v>28.120018209704973</v>
      </c>
      <c r="S49" s="45">
        <f t="shared" si="35"/>
        <v>29.578337571155362</v>
      </c>
      <c r="T49" s="46">
        <f t="shared" si="35"/>
        <v>31.168751653154018</v>
      </c>
      <c r="U49" s="46">
        <f t="shared" si="35"/>
        <v>32.866979861832107</v>
      </c>
      <c r="V49" s="47">
        <f t="shared" si="35"/>
        <v>34.68033091385859</v>
      </c>
      <c r="W49" s="63"/>
      <c r="X49" s="7"/>
      <c r="Y49" s="16"/>
      <c r="Z49" s="16"/>
      <c r="AA49" s="16"/>
      <c r="AB49" s="16"/>
      <c r="AC49" s="17"/>
    </row>
    <row r="50" spans="2:29" x14ac:dyDescent="0.25">
      <c r="B50" s="7" t="s">
        <v>2</v>
      </c>
      <c r="C50" s="7"/>
      <c r="D50" s="16"/>
      <c r="E50" s="16"/>
      <c r="F50" s="17"/>
      <c r="G50" s="7"/>
      <c r="H50" s="16"/>
      <c r="I50" s="16"/>
      <c r="J50" s="17"/>
      <c r="K50" s="45"/>
      <c r="L50" s="46"/>
      <c r="M50" s="46"/>
      <c r="N50" s="47"/>
      <c r="O50" s="45">
        <f t="shared" ref="O50:V50" si="36">O44*$O$16</f>
        <v>12.094924123607386</v>
      </c>
      <c r="P50" s="46">
        <f t="shared" si="36"/>
        <v>12.707488393407154</v>
      </c>
      <c r="Q50" s="46">
        <f t="shared" si="36"/>
        <v>13.361578378132993</v>
      </c>
      <c r="R50" s="47">
        <f t="shared" si="36"/>
        <v>14.060009104852487</v>
      </c>
      <c r="S50" s="45">
        <f t="shared" si="36"/>
        <v>14.789168785577681</v>
      </c>
      <c r="T50" s="46">
        <f t="shared" si="36"/>
        <v>15.584375826577009</v>
      </c>
      <c r="U50" s="46">
        <f t="shared" si="36"/>
        <v>16.433489930916053</v>
      </c>
      <c r="V50" s="47">
        <f t="shared" si="36"/>
        <v>17.340165456929295</v>
      </c>
      <c r="W50" s="63"/>
      <c r="X50" s="7"/>
      <c r="Y50" s="16"/>
      <c r="Z50" s="16"/>
      <c r="AA50" s="16"/>
      <c r="AB50" s="16"/>
      <c r="AC50" s="17"/>
    </row>
    <row r="51" spans="2:29" ht="15.75" thickBot="1" x14ac:dyDescent="0.3">
      <c r="B51" s="7"/>
      <c r="C51" s="7"/>
      <c r="D51" s="16"/>
      <c r="E51" s="16"/>
      <c r="F51" s="17"/>
      <c r="G51" s="7"/>
      <c r="H51" s="16"/>
      <c r="I51" s="16"/>
      <c r="J51" s="17"/>
      <c r="K51" s="45"/>
      <c r="L51" s="46"/>
      <c r="M51" s="46"/>
      <c r="N51" s="47"/>
      <c r="O51" s="45"/>
      <c r="P51" s="46"/>
      <c r="Q51" s="46"/>
      <c r="R51" s="47"/>
      <c r="S51" s="45"/>
      <c r="T51" s="46"/>
      <c r="U51" s="46"/>
      <c r="V51" s="47"/>
      <c r="W51" s="63"/>
      <c r="X51" s="7"/>
      <c r="Y51" s="16"/>
      <c r="Z51" s="16"/>
      <c r="AA51" s="16"/>
      <c r="AB51" s="16"/>
      <c r="AC51" s="17"/>
    </row>
    <row r="52" spans="2:29" ht="15.75" thickBot="1" x14ac:dyDescent="0.3">
      <c r="B52" s="5" t="s">
        <v>20</v>
      </c>
      <c r="C52" s="5"/>
      <c r="D52" s="40"/>
      <c r="E52" s="40"/>
      <c r="F52" s="41"/>
      <c r="G52" s="5"/>
      <c r="H52" s="40"/>
      <c r="I52" s="40"/>
      <c r="J52" s="41"/>
      <c r="K52" s="48"/>
      <c r="L52" s="49"/>
      <c r="M52" s="49"/>
      <c r="N52" s="50"/>
      <c r="O52" s="51">
        <f t="shared" ref="O52:V52" si="37">(O23/O44)*1000</f>
        <v>52.970483888606616</v>
      </c>
      <c r="P52" s="52">
        <f t="shared" si="37"/>
        <v>53.834812504287434</v>
      </c>
      <c r="Q52" s="52">
        <f t="shared" si="37"/>
        <v>54.67024259613531</v>
      </c>
      <c r="R52" s="53">
        <f t="shared" si="37"/>
        <v>55.476493235754823</v>
      </c>
      <c r="S52" s="51">
        <f t="shared" si="37"/>
        <v>56.316632160065716</v>
      </c>
      <c r="T52" s="52">
        <f t="shared" si="37"/>
        <v>57.065925608691131</v>
      </c>
      <c r="U52" s="52">
        <f t="shared" si="37"/>
        <v>57.785957505790371</v>
      </c>
      <c r="V52" s="53">
        <f t="shared" si="37"/>
        <v>58.476950668010872</v>
      </c>
      <c r="W52" s="63"/>
      <c r="X52" s="69"/>
      <c r="Y52" s="70"/>
      <c r="Z52" s="70"/>
      <c r="AA52" s="70"/>
      <c r="AB52" s="70"/>
      <c r="AC52" s="71"/>
    </row>
    <row r="53" spans="2:29" x14ac:dyDescent="0.25">
      <c r="B53" s="101" t="s">
        <v>63</v>
      </c>
      <c r="C53" s="14"/>
      <c r="D53" s="14"/>
      <c r="E53" s="14"/>
      <c r="F53" s="14"/>
      <c r="G53" s="14"/>
      <c r="H53" s="14"/>
      <c r="I53" s="14"/>
      <c r="J53" s="14"/>
      <c r="K53" s="67"/>
      <c r="L53" s="67"/>
      <c r="M53" s="67"/>
      <c r="N53" s="67"/>
      <c r="O53" s="68"/>
      <c r="P53" s="68"/>
      <c r="Q53" s="68"/>
      <c r="R53" s="68"/>
      <c r="S53" s="68"/>
      <c r="T53" s="68"/>
      <c r="U53" s="68"/>
    </row>
    <row r="54" spans="2:29" x14ac:dyDescent="0.25">
      <c r="B54" s="14"/>
      <c r="C54" s="14"/>
      <c r="D54" s="14"/>
      <c r="E54" s="14"/>
      <c r="F54" s="14"/>
      <c r="G54" s="14"/>
      <c r="H54" s="14"/>
      <c r="I54" s="14"/>
      <c r="J54" s="14"/>
      <c r="K54" s="67"/>
      <c r="L54" s="67"/>
      <c r="M54" s="67"/>
      <c r="N54" s="67"/>
      <c r="O54" s="68"/>
      <c r="P54" s="68"/>
      <c r="Q54" s="68"/>
      <c r="R54" s="68"/>
      <c r="S54" s="68"/>
      <c r="T54" s="68"/>
      <c r="U54" s="68"/>
    </row>
    <row r="55" spans="2:29" ht="15.75" thickBot="1" x14ac:dyDescent="0.3"/>
    <row r="56" spans="2:29" ht="35.25" x14ac:dyDescent="0.25">
      <c r="B56" s="105" t="s">
        <v>47</v>
      </c>
      <c r="C56" s="106"/>
      <c r="D56" s="106"/>
      <c r="E56" s="106"/>
      <c r="F56" s="106"/>
      <c r="G56" s="106"/>
      <c r="H56" s="106"/>
      <c r="I56" s="106"/>
      <c r="J56" s="106"/>
      <c r="K56" s="106"/>
      <c r="L56" s="106"/>
      <c r="M56" s="106"/>
      <c r="N56" s="106"/>
      <c r="O56" s="106"/>
      <c r="P56" s="106"/>
      <c r="Q56" s="106"/>
      <c r="R56" s="106"/>
      <c r="S56" s="106"/>
      <c r="T56" s="106"/>
      <c r="U56" s="106"/>
      <c r="V56" s="107"/>
      <c r="X56" s="105" t="s">
        <v>55</v>
      </c>
      <c r="Y56" s="106"/>
      <c r="Z56" s="106"/>
      <c r="AA56" s="106"/>
      <c r="AB56" s="106"/>
      <c r="AC56" s="107"/>
    </row>
    <row r="57" spans="2:29" x14ac:dyDescent="0.25">
      <c r="B57" s="7"/>
      <c r="C57" s="16"/>
      <c r="D57" s="16"/>
      <c r="E57" s="16"/>
      <c r="F57" s="16"/>
      <c r="G57" s="16"/>
      <c r="H57" s="16"/>
      <c r="I57" s="16"/>
      <c r="J57" s="16"/>
      <c r="K57" s="29"/>
      <c r="L57" s="29"/>
      <c r="M57" s="29"/>
      <c r="N57" s="29"/>
      <c r="O57" s="29"/>
      <c r="P57" s="29"/>
      <c r="Q57" s="29"/>
      <c r="R57" s="29"/>
      <c r="S57" s="29"/>
      <c r="T57" s="29"/>
      <c r="U57" s="16"/>
      <c r="V57" s="17"/>
      <c r="X57" s="7"/>
      <c r="Y57" s="16"/>
      <c r="Z57" s="16"/>
      <c r="AA57" s="16"/>
      <c r="AB57" s="16"/>
      <c r="AC57" s="17"/>
    </row>
    <row r="58" spans="2:29" ht="146.25" customHeight="1" x14ac:dyDescent="0.25">
      <c r="B58" s="121" t="s">
        <v>52</v>
      </c>
      <c r="C58" s="122"/>
      <c r="D58" s="122"/>
      <c r="E58" s="122"/>
      <c r="F58" s="122"/>
      <c r="G58" s="122"/>
      <c r="H58" s="122"/>
      <c r="I58" s="122"/>
      <c r="J58" s="122"/>
      <c r="K58" s="122"/>
      <c r="L58" s="122"/>
      <c r="M58" s="122"/>
      <c r="N58" s="122"/>
      <c r="O58" s="122"/>
      <c r="P58" s="122"/>
      <c r="Q58" s="122"/>
      <c r="R58" s="122"/>
      <c r="S58" s="122"/>
      <c r="T58" s="122"/>
      <c r="U58" s="122"/>
      <c r="V58" s="123"/>
      <c r="X58" s="121" t="s">
        <v>54</v>
      </c>
      <c r="Y58" s="122"/>
      <c r="Z58" s="122"/>
      <c r="AA58" s="122"/>
      <c r="AB58" s="122"/>
      <c r="AC58" s="123"/>
    </row>
    <row r="59" spans="2:29" ht="17.25" customHeight="1" x14ac:dyDescent="0.25">
      <c r="B59" s="64"/>
      <c r="C59" s="65"/>
      <c r="D59" s="65"/>
      <c r="E59" s="65"/>
      <c r="F59" s="65"/>
      <c r="G59" s="65"/>
      <c r="H59" s="65"/>
      <c r="I59" s="65"/>
      <c r="J59" s="65"/>
      <c r="K59" s="65"/>
      <c r="L59" s="65"/>
      <c r="M59" s="65"/>
      <c r="N59" s="65"/>
      <c r="O59" s="65"/>
      <c r="P59" s="65"/>
      <c r="Q59" s="65"/>
      <c r="R59" s="65"/>
      <c r="S59" s="65"/>
      <c r="T59" s="65"/>
      <c r="U59" s="65"/>
      <c r="V59" s="66"/>
      <c r="X59" s="7"/>
      <c r="Y59" s="16"/>
      <c r="Z59" s="16"/>
      <c r="AA59" s="16"/>
      <c r="AB59" s="16"/>
      <c r="AC59" s="17"/>
    </row>
    <row r="60" spans="2:29" ht="198" customHeight="1" x14ac:dyDescent="0.25">
      <c r="B60" s="121" t="s">
        <v>48</v>
      </c>
      <c r="C60" s="122"/>
      <c r="D60" s="122"/>
      <c r="E60" s="122"/>
      <c r="F60" s="122"/>
      <c r="G60" s="122"/>
      <c r="H60" s="122"/>
      <c r="I60" s="122"/>
      <c r="J60" s="122"/>
      <c r="K60" s="122"/>
      <c r="L60" s="122"/>
      <c r="M60" s="122"/>
      <c r="N60" s="122"/>
      <c r="O60" s="122"/>
      <c r="P60" s="122"/>
      <c r="Q60" s="122"/>
      <c r="R60" s="122"/>
      <c r="S60" s="122"/>
      <c r="T60" s="122"/>
      <c r="U60" s="122"/>
      <c r="V60" s="123"/>
      <c r="X60" s="7"/>
      <c r="Y60" s="16"/>
      <c r="Z60" s="16"/>
      <c r="AA60" s="16"/>
      <c r="AB60" s="16"/>
      <c r="AC60" s="17"/>
    </row>
    <row r="61" spans="2:29" ht="12" customHeight="1" x14ac:dyDescent="0.25">
      <c r="B61" s="64"/>
      <c r="C61" s="65"/>
      <c r="D61" s="65"/>
      <c r="E61" s="65"/>
      <c r="F61" s="65"/>
      <c r="G61" s="65"/>
      <c r="H61" s="65"/>
      <c r="I61" s="65"/>
      <c r="J61" s="65"/>
      <c r="K61" s="65"/>
      <c r="L61" s="65"/>
      <c r="M61" s="65"/>
      <c r="N61" s="65"/>
      <c r="O61" s="65"/>
      <c r="P61" s="65"/>
      <c r="Q61" s="65"/>
      <c r="R61" s="65"/>
      <c r="S61" s="65"/>
      <c r="T61" s="65"/>
      <c r="U61" s="65"/>
      <c r="V61" s="66"/>
      <c r="X61" s="7"/>
      <c r="Y61" s="16"/>
      <c r="Z61" s="16"/>
      <c r="AA61" s="16"/>
      <c r="AB61" s="16"/>
      <c r="AC61" s="17"/>
    </row>
    <row r="62" spans="2:29" ht="88.5" customHeight="1" x14ac:dyDescent="0.25">
      <c r="B62" s="121" t="s">
        <v>49</v>
      </c>
      <c r="C62" s="122"/>
      <c r="D62" s="122"/>
      <c r="E62" s="122"/>
      <c r="F62" s="122"/>
      <c r="G62" s="122"/>
      <c r="H62" s="122"/>
      <c r="I62" s="122"/>
      <c r="J62" s="122"/>
      <c r="K62" s="122"/>
      <c r="L62" s="122"/>
      <c r="M62" s="122"/>
      <c r="N62" s="122"/>
      <c r="O62" s="122"/>
      <c r="P62" s="122"/>
      <c r="Q62" s="122"/>
      <c r="R62" s="122"/>
      <c r="S62" s="122"/>
      <c r="T62" s="122"/>
      <c r="U62" s="122"/>
      <c r="V62" s="123"/>
      <c r="X62" s="7"/>
      <c r="Y62" s="16"/>
      <c r="Z62" s="16"/>
      <c r="AA62" s="16"/>
      <c r="AB62" s="16"/>
      <c r="AC62" s="17"/>
    </row>
    <row r="63" spans="2:29" ht="15.75" customHeight="1" x14ac:dyDescent="0.25">
      <c r="B63" s="64"/>
      <c r="C63" s="65"/>
      <c r="D63" s="65"/>
      <c r="E63" s="65"/>
      <c r="F63" s="65"/>
      <c r="G63" s="65"/>
      <c r="H63" s="65"/>
      <c r="I63" s="65"/>
      <c r="J63" s="65"/>
      <c r="K63" s="65"/>
      <c r="L63" s="65"/>
      <c r="M63" s="65"/>
      <c r="N63" s="65"/>
      <c r="O63" s="65"/>
      <c r="P63" s="65"/>
      <c r="Q63" s="65"/>
      <c r="R63" s="65"/>
      <c r="S63" s="65"/>
      <c r="T63" s="65"/>
      <c r="U63" s="65"/>
      <c r="V63" s="66"/>
      <c r="X63" s="7"/>
      <c r="Y63" s="16"/>
      <c r="Z63" s="16"/>
      <c r="AA63" s="16"/>
      <c r="AB63" s="16"/>
      <c r="AC63" s="17"/>
    </row>
    <row r="64" spans="2:29" ht="71.25" customHeight="1" thickBot="1" x14ac:dyDescent="0.3">
      <c r="B64" s="124" t="s">
        <v>46</v>
      </c>
      <c r="C64" s="125"/>
      <c r="D64" s="125"/>
      <c r="E64" s="125"/>
      <c r="F64" s="125"/>
      <c r="G64" s="125"/>
      <c r="H64" s="125"/>
      <c r="I64" s="125"/>
      <c r="J64" s="125"/>
      <c r="K64" s="125"/>
      <c r="L64" s="125"/>
      <c r="M64" s="125"/>
      <c r="N64" s="125"/>
      <c r="O64" s="125"/>
      <c r="P64" s="125"/>
      <c r="Q64" s="125"/>
      <c r="R64" s="125"/>
      <c r="S64" s="125"/>
      <c r="T64" s="125"/>
      <c r="U64" s="125"/>
      <c r="V64" s="126"/>
      <c r="X64" s="69"/>
      <c r="Y64" s="70"/>
      <c r="Z64" s="70"/>
      <c r="AA64" s="70"/>
      <c r="AB64" s="70"/>
      <c r="AC64" s="71"/>
    </row>
  </sheetData>
  <sheetProtection algorithmName="SHA-512" hashValue="G/eqZH+Jkj73X27SofLpyLDa9CoS2nxU5VP/n/IVG63AHyQ7lZsqQ11vBN7WpAm/gBjGIWUbdU+HwYcg2RAo4A==" saltValue="9BUE1VMOfqpAWhctBJkMeA==" spinCount="100000" sheet="1" objects="1" scenarios="1"/>
  <dataConsolidate/>
  <mergeCells count="29">
    <mergeCell ref="Q8:V8"/>
    <mergeCell ref="X27:AC27"/>
    <mergeCell ref="Q10:V10"/>
    <mergeCell ref="Q9:V9"/>
    <mergeCell ref="Q13:V15"/>
    <mergeCell ref="O19:R19"/>
    <mergeCell ref="S19:V19"/>
    <mergeCell ref="B58:V58"/>
    <mergeCell ref="B60:V60"/>
    <mergeCell ref="B62:V62"/>
    <mergeCell ref="B64:V64"/>
    <mergeCell ref="X56:AC56"/>
    <mergeCell ref="X58:AC58"/>
    <mergeCell ref="G19:J19"/>
    <mergeCell ref="C19:F19"/>
    <mergeCell ref="B56:V56"/>
    <mergeCell ref="O1:V1"/>
    <mergeCell ref="X41:AC41"/>
    <mergeCell ref="X32:AC32"/>
    <mergeCell ref="X26:AC26"/>
    <mergeCell ref="Q3:V3"/>
    <mergeCell ref="Q4:V4"/>
    <mergeCell ref="Q6:V6"/>
    <mergeCell ref="Q5:V5"/>
    <mergeCell ref="B3:P3"/>
    <mergeCell ref="X3:AC3"/>
    <mergeCell ref="K19:N19"/>
    <mergeCell ref="X4:AC18"/>
    <mergeCell ref="Q7:V7"/>
  </mergeCells>
  <phoneticPr fontId="6" type="noConversion"/>
  <hyperlinks>
    <hyperlink ref="Q7:V7" r:id="rId1" display="This is the average over all jobs. Link here for average salary in tech jobs" xr:uid="{8FD3ACBF-93B8-4FAB-BDA3-34689D8F9405}"/>
    <hyperlink ref="Q13:V15" r:id="rId2" display="Splits are approximate. More information can be found in this excellent article by Blossom Street Ventures. https://blossomstreetventures.medium.com/saas-spend-ratios-on-r-d-s-m-g-a-1a0b30931b0" xr:uid="{76E94A1C-3C2F-4C3D-B889-77DF9B1B5759}"/>
    <hyperlink ref="B53" r:id="rId3" xr:uid="{FDD0D88B-64BA-4158-B272-51E9169193AF}"/>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Headcount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Headcount Calculator</dc:title>
  <dc:creator>Edward Keelan</dc:creator>
  <cp:lastModifiedBy>Edward Keelan</cp:lastModifiedBy>
  <dcterms:created xsi:type="dcterms:W3CDTF">2022-09-09T14:55:50Z</dcterms:created>
  <dcterms:modified xsi:type="dcterms:W3CDTF">2022-11-12T18:07:27Z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31fa665-5a7a-4c6b-b38d-b23dce6742ad_Enabled">
    <vt:lpwstr>true</vt:lpwstr>
  </property>
  <property fmtid="{D5CDD505-2E9C-101B-9397-08002B2CF9AE}" pid="3" name="MSIP_Label_731fa665-5a7a-4c6b-b38d-b23dce6742ad_SetDate">
    <vt:lpwstr>2022-09-09T14:56:55Z</vt:lpwstr>
  </property>
  <property fmtid="{D5CDD505-2E9C-101B-9397-08002B2CF9AE}" pid="4" name="MSIP_Label_731fa665-5a7a-4c6b-b38d-b23dce6742ad_Method">
    <vt:lpwstr>Standard</vt:lpwstr>
  </property>
  <property fmtid="{D5CDD505-2E9C-101B-9397-08002B2CF9AE}" pid="5" name="MSIP_Label_731fa665-5a7a-4c6b-b38d-b23dce6742ad_Name">
    <vt:lpwstr>General</vt:lpwstr>
  </property>
  <property fmtid="{D5CDD505-2E9C-101B-9397-08002B2CF9AE}" pid="6" name="MSIP_Label_731fa665-5a7a-4c6b-b38d-b23dce6742ad_SiteId">
    <vt:lpwstr>3447f699-4a9b-42dd-83b2-6b292b344549</vt:lpwstr>
  </property>
  <property fmtid="{D5CDD505-2E9C-101B-9397-08002B2CF9AE}" pid="7" name="MSIP_Label_731fa665-5a7a-4c6b-b38d-b23dce6742ad_ActionId">
    <vt:lpwstr>defc6b64-dad0-4e24-ae63-f7cbe0f77dc4</vt:lpwstr>
  </property>
  <property fmtid="{D5CDD505-2E9C-101B-9397-08002B2CF9AE}" pid="8" name="MSIP_Label_731fa665-5a7a-4c6b-b38d-b23dce6742ad_ContentBits">
    <vt:lpwstr>0</vt:lpwstr>
  </property>
</Properties>
</file>